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ngasa.sharepoint.com/Documents partages/Customers/ICT/Open Squared/Accounting Reports/outputs/019e065a-3d5e-7d70-9797-7e208041f996/"/>
    </mc:Choice>
  </mc:AlternateContent>
  <xr:revisionPtr revIDLastSave="6" documentId="11_7BBA66355219B9D206A1479E4F1E9FE1097E952D" xr6:coauthVersionLast="47" xr6:coauthVersionMax="47" xr10:uidLastSave="{7D4AA197-C039-4FCC-8A81-4A9500740EF5}"/>
  <bookViews>
    <workbookView xWindow="-110" yWindow="-110" windowWidth="38620" windowHeight="21100" activeTab="2" xr2:uid="{00000000-000D-0000-FFFF-FFFF00000000}"/>
  </bookViews>
  <sheets>
    <sheet name="00_Cover" sheetId="1" r:id="rId1"/>
    <sheet name="01_Parameters" sheetId="2" r:id="rId2"/>
    <sheet name="02_GL001_Output" sheetId="3" r:id="rId3"/>
    <sheet name="03_Controls" sheetId="4" r:id="rId4"/>
  </sheets>
  <definedNames>
    <definedName name="_xlnm._FilterDatabase" localSheetId="2" hidden="1">'02_GL001_Output'!$A$3:$AD$31</definedName>
  </definedNames>
  <calcPr calcId="191029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B23" i="4"/>
  <c r="A23" i="4"/>
  <c r="D22" i="4"/>
  <c r="B22" i="4"/>
  <c r="A22" i="4"/>
  <c r="D21" i="4"/>
  <c r="B21" i="4"/>
  <c r="A21" i="4"/>
  <c r="D20" i="4"/>
  <c r="B20" i="4"/>
  <c r="A20" i="4"/>
  <c r="D19" i="4"/>
  <c r="B19" i="4"/>
  <c r="A19" i="4"/>
  <c r="D18" i="4"/>
  <c r="B18" i="4"/>
  <c r="A18" i="4"/>
  <c r="D17" i="4"/>
  <c r="B17" i="4"/>
  <c r="A17" i="4"/>
  <c r="D16" i="4"/>
  <c r="B16" i="4"/>
  <c r="A16" i="4"/>
  <c r="D15" i="4"/>
  <c r="B15" i="4"/>
  <c r="A15" i="4"/>
  <c r="D14" i="4"/>
  <c r="B14" i="4"/>
  <c r="A14" i="4"/>
  <c r="B10" i="4"/>
  <c r="D10" i="4" s="1"/>
  <c r="F10" i="4" s="1"/>
  <c r="C9" i="4"/>
  <c r="B9" i="4"/>
  <c r="C8" i="4"/>
  <c r="B8" i="4"/>
  <c r="B7" i="4"/>
  <c r="D7" i="4" s="1"/>
  <c r="F7" i="4" s="1"/>
  <c r="B6" i="4"/>
  <c r="D6" i="4" s="1"/>
  <c r="F6" i="4" s="1"/>
  <c r="B5" i="4"/>
  <c r="D5" i="4" s="1"/>
  <c r="F5" i="4" s="1"/>
  <c r="B4" i="4"/>
  <c r="D4" i="4" s="1"/>
  <c r="F4" i="4" s="1"/>
  <c r="Z31" i="3"/>
  <c r="V31" i="3"/>
  <c r="Z30" i="3"/>
  <c r="V30" i="3"/>
  <c r="Z29" i="3"/>
  <c r="V29" i="3"/>
  <c r="Z26" i="3"/>
  <c r="Z27" i="3" s="1"/>
  <c r="Z28" i="3" s="1"/>
  <c r="V26" i="3"/>
  <c r="V27" i="3" s="1"/>
  <c r="V28" i="3" s="1"/>
  <c r="Z22" i="3"/>
  <c r="Z23" i="3" s="1"/>
  <c r="Z24" i="3" s="1"/>
  <c r="Z25" i="3" s="1"/>
  <c r="V22" i="3"/>
  <c r="V23" i="3" s="1"/>
  <c r="V24" i="3" s="1"/>
  <c r="V25" i="3" s="1"/>
  <c r="Z17" i="3"/>
  <c r="Z18" i="3" s="1"/>
  <c r="Z19" i="3" s="1"/>
  <c r="Z20" i="3" s="1"/>
  <c r="Z21" i="3" s="1"/>
  <c r="V17" i="3"/>
  <c r="V18" i="3" s="1"/>
  <c r="V19" i="3" s="1"/>
  <c r="V20" i="3" s="1"/>
  <c r="V21" i="3" s="1"/>
  <c r="Z16" i="3"/>
  <c r="V16" i="3"/>
  <c r="Z10" i="3"/>
  <c r="Z11" i="3" s="1"/>
  <c r="Z12" i="3" s="1"/>
  <c r="Z13" i="3" s="1"/>
  <c r="Z14" i="3" s="1"/>
  <c r="Z15" i="3" s="1"/>
  <c r="V10" i="3"/>
  <c r="V11" i="3" s="1"/>
  <c r="V12" i="3" s="1"/>
  <c r="V13" i="3" s="1"/>
  <c r="V14" i="3" s="1"/>
  <c r="V15" i="3" s="1"/>
  <c r="Z4" i="3"/>
  <c r="Z5" i="3" s="1"/>
  <c r="Z6" i="3" s="1"/>
  <c r="Z7" i="3" s="1"/>
  <c r="Z8" i="3" s="1"/>
  <c r="Z9" i="3" s="1"/>
  <c r="V4" i="3"/>
  <c r="V5" i="3" s="1"/>
  <c r="V6" i="3" s="1"/>
  <c r="V7" i="3" s="1"/>
  <c r="V8" i="3" s="1"/>
  <c r="V9" i="3" s="1"/>
  <c r="I20" i="4" l="1"/>
  <c r="H20" i="4"/>
  <c r="I19" i="4"/>
  <c r="H19" i="4"/>
  <c r="F19" i="4"/>
  <c r="E19" i="4"/>
  <c r="G19" i="4" s="1"/>
  <c r="I18" i="4"/>
  <c r="H18" i="4"/>
  <c r="F18" i="4"/>
  <c r="E18" i="4"/>
  <c r="G18" i="4" s="1"/>
  <c r="I23" i="4"/>
  <c r="H23" i="4"/>
  <c r="F23" i="4"/>
  <c r="E23" i="4"/>
  <c r="F22" i="4"/>
  <c r="I22" i="4"/>
  <c r="H22" i="4"/>
  <c r="E22" i="4"/>
  <c r="H21" i="4"/>
  <c r="F21" i="4"/>
  <c r="E21" i="4"/>
  <c r="I21" i="4"/>
  <c r="F20" i="4"/>
  <c r="E20" i="4"/>
  <c r="I17" i="4"/>
  <c r="H17" i="4"/>
  <c r="F17" i="4"/>
  <c r="E17" i="4"/>
  <c r="I16" i="4"/>
  <c r="H16" i="4"/>
  <c r="F16" i="4"/>
  <c r="E16" i="4"/>
  <c r="I15" i="4"/>
  <c r="H15" i="4"/>
  <c r="F15" i="4"/>
  <c r="E15" i="4"/>
  <c r="G15" i="4" s="1"/>
  <c r="I14" i="4"/>
  <c r="H14" i="4"/>
  <c r="F14" i="4"/>
  <c r="E14" i="4"/>
  <c r="D9" i="4"/>
  <c r="F9" i="4"/>
  <c r="F8" i="4"/>
  <c r="D8" i="4"/>
  <c r="J17" i="4" l="1"/>
  <c r="J20" i="4"/>
  <c r="J22" i="4"/>
  <c r="J14" i="4"/>
  <c r="J19" i="4"/>
  <c r="J18" i="4"/>
  <c r="G16" i="4"/>
  <c r="G23" i="4"/>
  <c r="G20" i="4"/>
  <c r="G14" i="4"/>
  <c r="J23" i="4"/>
  <c r="G22" i="4"/>
  <c r="G21" i="4"/>
  <c r="J15" i="4"/>
  <c r="J16" i="4"/>
  <c r="J21" i="4"/>
  <c r="G17" i="4"/>
</calcChain>
</file>

<file path=xl/sharedStrings.xml><?xml version="1.0" encoding="utf-8"?>
<sst xmlns="http://schemas.openxmlformats.org/spreadsheetml/2006/main" count="610" uniqueCount="218">
  <si>
    <t>GL-001 - Simulation de sortie du rapport</t>
  </si>
  <si>
    <t>Ce classeur simule une sortie GL-001 pour validation de format, de colonnes, de totaux et de contrÃ´les. Les Ã©critures et soldes sont fictifs.</t>
  </si>
  <si>
    <t>EntitÃ©</t>
  </si>
  <si>
    <t>Open Squared SA</t>
  </si>
  <si>
    <t>Rapport</t>
  </si>
  <si>
    <t>GL-001 - General Ledger Detail</t>
  </si>
  <si>
    <t>PÃ©riode</t>
  </si>
  <si>
    <t>2026-01-01 Ã  2026-03-31</t>
  </si>
  <si>
    <t>Devise</t>
  </si>
  <si>
    <t>CHF</t>
  </si>
  <si>
    <t>Base</t>
  </si>
  <si>
    <t>ComptabilitÃ© d'exercice</t>
  </si>
  <si>
    <t>Statut</t>
  </si>
  <si>
    <t>Simulation</t>
  </si>
  <si>
    <t>PrÃ©parÃ© le</t>
  </si>
  <si>
    <t>Structure du classeur</t>
  </si>
  <si>
    <t>00_Cover</t>
  </si>
  <si>
    <t>Conventions, statut et navigation</t>
  </si>
  <si>
    <t>01_Parameters</t>
  </si>
  <si>
    <t>ParamÃ¨tres de simulation et soldes d'ouverture</t>
  </si>
  <si>
    <t>02_GL001_Output</t>
  </si>
  <si>
    <t>Sortie dÃ©taillÃ©e simulÃ©e du rapport GL-001</t>
  </si>
  <si>
    <t>03_Controls</t>
  </si>
  <si>
    <t>ContrÃ´les de balance, complÃ©tude et cohÃ©rence</t>
  </si>
  <si>
    <t>ParamÃ¨tres et soldes d'ouverture</t>
  </si>
  <si>
    <t>Entity</t>
  </si>
  <si>
    <t>Report code</t>
  </si>
  <si>
    <t>GL-001</t>
  </si>
  <si>
    <t>Period start</t>
  </si>
  <si>
    <t>Period end</t>
  </si>
  <si>
    <t>Currency</t>
  </si>
  <si>
    <t>Scenario</t>
  </si>
  <si>
    <t>Simulated output</t>
  </si>
  <si>
    <t>Account</t>
  </si>
  <si>
    <t>Account name</t>
  </si>
  <si>
    <t>Type</t>
  </si>
  <si>
    <t>Opening balance CHF</t>
  </si>
  <si>
    <t>Normal sign</t>
  </si>
  <si>
    <t>1000</t>
  </si>
  <si>
    <t>Cash and bank</t>
  </si>
  <si>
    <t>Asset</t>
  </si>
  <si>
    <t>Debit</t>
  </si>
  <si>
    <t>1100</t>
  </si>
  <si>
    <t>Accounts receivable</t>
  </si>
  <si>
    <t>1200</t>
  </si>
  <si>
    <t>Prepaid expenses</t>
  </si>
  <si>
    <t>2000</t>
  </si>
  <si>
    <t>Accounts payable</t>
  </si>
  <si>
    <t>Liability</t>
  </si>
  <si>
    <t>Credit</t>
  </si>
  <si>
    <t>2200</t>
  </si>
  <si>
    <t>VAT payable</t>
  </si>
  <si>
    <t>3000</t>
  </si>
  <si>
    <t>Share capital</t>
  </si>
  <si>
    <t>Equity</t>
  </si>
  <si>
    <t>4000</t>
  </si>
  <si>
    <t>Consulting revenue</t>
  </si>
  <si>
    <t>Revenue</t>
  </si>
  <si>
    <t>5000</t>
  </si>
  <si>
    <t>Subcontractor costs</t>
  </si>
  <si>
    <t>Expense</t>
  </si>
  <si>
    <t>6000</t>
  </si>
  <si>
    <t>Operating expenses</t>
  </si>
  <si>
    <t>6900</t>
  </si>
  <si>
    <t>Bank fees</t>
  </si>
  <si>
    <t>GL-001 - General Ledger Detail (simulation)</t>
  </si>
  <si>
    <t>entity</t>
  </si>
  <si>
    <t>account</t>
  </si>
  <si>
    <t>account_name</t>
  </si>
  <si>
    <t>transaction_currency</t>
  </si>
  <si>
    <t>base_currency</t>
  </si>
  <si>
    <t>posting_date</t>
  </si>
  <si>
    <t>document_date</t>
  </si>
  <si>
    <t>journal</t>
  </si>
  <si>
    <t>journal_entry_number</t>
  </si>
  <si>
    <t>document_number</t>
  </si>
  <si>
    <t>document_type</t>
  </si>
  <si>
    <t>posting_status</t>
  </si>
  <si>
    <t>supplier_invoice_number</t>
  </si>
  <si>
    <t>counterparty</t>
  </si>
  <si>
    <t>voucher_number</t>
  </si>
  <si>
    <t>description</t>
  </si>
  <si>
    <t>reference</t>
  </si>
  <si>
    <t>payable_qty</t>
  </si>
  <si>
    <t>uom</t>
  </si>
  <si>
    <t>debit_transaction_currency</t>
  </si>
  <si>
    <t>credit_transaction_currency</t>
  </si>
  <si>
    <t>balance_transaction_currency</t>
  </si>
  <si>
    <t>debit_base_currency</t>
  </si>
  <si>
    <t>credit_base_currency</t>
  </si>
  <si>
    <t>balance_base_currency</t>
  </si>
  <si>
    <t>entered_date</t>
  </si>
  <si>
    <t>entered_by</t>
  </si>
  <si>
    <t>modified_date</t>
  </si>
  <si>
    <t>modified_by</t>
  </si>
  <si>
    <t>BNK</t>
  </si>
  <si>
    <t>GL001-0001</t>
  </si>
  <si>
    <t>BNK-260103</t>
  </si>
  <si>
    <t>BANK</t>
  </si>
  <si>
    <t>Posted</t>
  </si>
  <si>
    <t>UBS</t>
  </si>
  <si>
    <t>VCH-260001</t>
  </si>
  <si>
    <t>Opening payroll funding transfer</t>
  </si>
  <si>
    <t>TRF-260103</t>
  </si>
  <si>
    <t>jsmith</t>
  </si>
  <si>
    <t>GL001-0004</t>
  </si>
  <si>
    <t>PAY-260020</t>
  </si>
  <si>
    <t>PAYMENT</t>
  </si>
  <si>
    <t>Partner X</t>
  </si>
  <si>
    <t>VCH-260004</t>
  </si>
  <si>
    <t>Supplier payment</t>
  </si>
  <si>
    <t>mdupont</t>
  </si>
  <si>
    <t>GL001-0007</t>
  </si>
  <si>
    <t>REC-260217</t>
  </si>
  <si>
    <t>RECEIPT</t>
  </si>
  <si>
    <t>Client B</t>
  </si>
  <si>
    <t>VCH-260007</t>
  </si>
  <si>
    <t>Receipt from Client B</t>
  </si>
  <si>
    <t>GL001-0008</t>
  </si>
  <si>
    <t>BNK-260228</t>
  </si>
  <si>
    <t>VCH-260008</t>
  </si>
  <si>
    <t>Bank fees paid</t>
  </si>
  <si>
    <t>FEE-260228</t>
  </si>
  <si>
    <t>GL001-0011</t>
  </si>
  <si>
    <t>PAY-260322</t>
  </si>
  <si>
    <t>Microsoft</t>
  </si>
  <si>
    <t>VCH-260011</t>
  </si>
  <si>
    <t>Payment to Microsoft</t>
  </si>
  <si>
    <t>GL001-0012</t>
  </si>
  <si>
    <t>REC-260329</t>
  </si>
  <si>
    <t>Client C</t>
  </si>
  <si>
    <t>VCH-260012</t>
  </si>
  <si>
    <t>Receipt from Client C</t>
  </si>
  <si>
    <t>Client A</t>
  </si>
  <si>
    <t>Collection of December receivable</t>
  </si>
  <si>
    <t>SAJ</t>
  </si>
  <si>
    <t>GL001-0002</t>
  </si>
  <si>
    <t>INV-260001</t>
  </si>
  <si>
    <t>AR_INV</t>
  </si>
  <si>
    <t>VCH-260002</t>
  </si>
  <si>
    <t>January consulting invoice</t>
  </si>
  <si>
    <t>SOW-OS-001</t>
  </si>
  <si>
    <t>akeller</t>
  </si>
  <si>
    <t>GL001-0006</t>
  </si>
  <si>
    <t>INV-260019</t>
  </si>
  <si>
    <t>VCH-260006</t>
  </si>
  <si>
    <t>February implementation invoice</t>
  </si>
  <si>
    <t>SOW-OS-019</t>
  </si>
  <si>
    <t>Customer payment</t>
  </si>
  <si>
    <t>GL001-0010</t>
  </si>
  <si>
    <t>INV-260037</t>
  </si>
  <si>
    <t>VCH-260010</t>
  </si>
  <si>
    <t>March advisory invoice</t>
  </si>
  <si>
    <t>SOW-OS-037</t>
  </si>
  <si>
    <t>PUR</t>
  </si>
  <si>
    <t>GL001-0009</t>
  </si>
  <si>
    <t>BILL-260304</t>
  </si>
  <si>
    <t>AP_INV</t>
  </si>
  <si>
    <t>INS-2026-031</t>
  </si>
  <si>
    <t>Insurer</t>
  </si>
  <si>
    <t>VCH-260009</t>
  </si>
  <si>
    <t>Annual insurance prepayment</t>
  </si>
  <si>
    <t>POL-2026</t>
  </si>
  <si>
    <t>GL001-0003</t>
  </si>
  <si>
    <t>BILL-260014</t>
  </si>
  <si>
    <t>PX-2026-014</t>
  </si>
  <si>
    <t>VCH-260003</t>
  </si>
  <si>
    <t>Supplier payable</t>
  </si>
  <si>
    <t>PO-260014</t>
  </si>
  <si>
    <t>Payment to supplier</t>
  </si>
  <si>
    <t>GL001-0005</t>
  </si>
  <si>
    <t>BILL-260201</t>
  </si>
  <si>
    <t>MS-2026-002</t>
  </si>
  <si>
    <t>VCH-260005</t>
  </si>
  <si>
    <t>MS-AZ-260201</t>
  </si>
  <si>
    <t>Insurance payable</t>
  </si>
  <si>
    <t>Cloud subscriptions paid</t>
  </si>
  <si>
    <t>TAX</t>
  </si>
  <si>
    <t>Output VAT</t>
  </si>
  <si>
    <t>VAT-OUT</t>
  </si>
  <si>
    <t>Input VAT</t>
  </si>
  <si>
    <t>VAT-IN</t>
  </si>
  <si>
    <t>January consulting revenue</t>
  </si>
  <si>
    <t>February implementation revenue</t>
  </si>
  <si>
    <t>March advisory revenue</t>
  </si>
  <si>
    <t>Subcontractor delivery costs</t>
  </si>
  <si>
    <t>Cloud subscriptions</t>
  </si>
  <si>
    <t>Monthly banking charges</t>
  </si>
  <si>
    <t>ContrÃ´les GL-001</t>
  </si>
  <si>
    <t>Check</t>
  </si>
  <si>
    <t>Actual</t>
  </si>
  <si>
    <t>Expected</t>
  </si>
  <si>
    <t>Difference</t>
  </si>
  <si>
    <t>Tolerance</t>
  </si>
  <si>
    <t>Status</t>
  </si>
  <si>
    <t>Notes</t>
  </si>
  <si>
    <t>Transaction currency movements net to zero</t>
  </si>
  <si>
    <t>Credits are displayed as negative amounts per GL-001 sign convention.</t>
  </si>
  <si>
    <t>Base currency movements net to zero</t>
  </si>
  <si>
    <t>Base currency should reconcile to the same balanced journal movements.</t>
  </si>
  <si>
    <t>No blank account codes</t>
  </si>
  <si>
    <t>Every transaction line should carry an account code.</t>
  </si>
  <si>
    <t>All rows posted</t>
  </si>
  <si>
    <t>Simulation assumes only posted lines are in scope.</t>
  </si>
  <si>
    <t>Report period start</t>
  </si>
  <si>
    <t>No transaction before selected period start.</t>
  </si>
  <si>
    <t>Report period end</t>
  </si>
  <si>
    <t>No transaction after selected period end.</t>
  </si>
  <si>
    <t>AP invoices carry supplier invoice number</t>
  </si>
  <si>
    <t>AP-related entries should expose supplier_invoice_number when available.</t>
  </si>
  <si>
    <t>Opening TC</t>
  </si>
  <si>
    <t>Debits TC</t>
  </si>
  <si>
    <t>Credits TC</t>
  </si>
  <si>
    <t>Closing TC</t>
  </si>
  <si>
    <t>Debits base</t>
  </si>
  <si>
    <t>Credits base</t>
  </si>
  <si>
    <t>Closing base</t>
  </si>
  <si>
    <t>Currency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</si>
</sst>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;\-"/>
    <numFmt numFmtId="165" formatCode="yyyy\-mm\-dd"/>
  </numFmts>
  <fonts count="4" x14ac:knownFonts="1">
    <font>
      <sz val="10"/>
      <name val="Aptos"/>
    </font>
    <font>
      <b/>
      <sz val="16"/>
      <color rgb="FFFFFFFF"/>
      <name val="Aptos"/>
    </font>
    <font>
      <b/>
      <sz val="10"/>
      <name val="Aptos"/>
    </font>
    <font>
      <sz val="10"/>
      <color rgb="FF0000FF"/>
      <name val="Aptos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164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165" fontId="0" fillId="0" borderId="1" xfId="0" applyNumberFormat="1" applyBorder="1"/>
    <xf numFmtId="0" fontId="1" fillId="2" borderId="0" xfId="0" applyFont="1" applyFill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workbookViewId="0"/>
  </sheetViews>
  <sheetFormatPr baseColWidth="10" defaultRowHeight="14.5" x14ac:dyDescent="0.3"/>
  <cols>
    <col min="2" max="2" width="18" customWidth="1"/>
    <col min="3" max="8" width="22" customWidth="1"/>
  </cols>
  <sheetData>
    <row r="2" spans="2:8" ht="21" x14ac:dyDescent="0.5">
      <c r="B2" s="6" t="s">
        <v>0</v>
      </c>
      <c r="C2" s="7"/>
      <c r="D2" s="7"/>
      <c r="E2" s="7"/>
      <c r="F2" s="7"/>
      <c r="G2" s="7"/>
      <c r="H2" s="7"/>
    </row>
    <row r="4" spans="2:8" ht="13" x14ac:dyDescent="0.3">
      <c r="B4" s="7" t="s">
        <v>1</v>
      </c>
      <c r="C4" s="7"/>
      <c r="D4" s="7"/>
      <c r="E4" s="7"/>
      <c r="F4" s="7"/>
      <c r="G4" s="7"/>
      <c r="H4" s="7"/>
    </row>
    <row r="6" spans="2:8" ht="13" x14ac:dyDescent="0.3">
      <c r="B6" s="3" t="s">
        <v>2</v>
      </c>
      <c r="C6" s="3" t="s">
        <v>3</v>
      </c>
    </row>
    <row r="7" spans="2:8" ht="13" x14ac:dyDescent="0.3">
      <c r="B7" s="3" t="s">
        <v>4</v>
      </c>
      <c r="C7" s="3" t="s">
        <v>5</v>
      </c>
    </row>
    <row r="8" spans="2:8" ht="13" x14ac:dyDescent="0.3">
      <c r="B8" s="3" t="s">
        <v>6</v>
      </c>
      <c r="C8" s="3" t="s">
        <v>7</v>
      </c>
    </row>
    <row r="9" spans="2:8" ht="13" x14ac:dyDescent="0.3">
      <c r="B9" s="3" t="s">
        <v>8</v>
      </c>
      <c r="C9" s="3" t="s">
        <v>9</v>
      </c>
    </row>
    <row r="10" spans="2:8" ht="13" x14ac:dyDescent="0.3">
      <c r="B10" s="3" t="s">
        <v>10</v>
      </c>
      <c r="C10" s="3" t="s">
        <v>11</v>
      </c>
    </row>
    <row r="11" spans="2:8" ht="13" x14ac:dyDescent="0.3">
      <c r="B11" s="3" t="s">
        <v>12</v>
      </c>
      <c r="C11" s="3" t="s">
        <v>13</v>
      </c>
    </row>
    <row r="12" spans="2:8" ht="13" x14ac:dyDescent="0.3">
      <c r="B12" s="3" t="s">
        <v>14</v>
      </c>
      <c r="C12" s="3">
        <v>46150</v>
      </c>
    </row>
    <row r="14" spans="2:8" ht="13" x14ac:dyDescent="0.3">
      <c r="B14" s="8" t="s">
        <v>15</v>
      </c>
      <c r="C14" s="7"/>
      <c r="D14" s="7"/>
      <c r="E14" s="7"/>
      <c r="F14" s="7"/>
      <c r="G14" s="7"/>
      <c r="H14" s="7"/>
    </row>
    <row r="15" spans="2:8" ht="13" x14ac:dyDescent="0.3">
      <c r="B15" s="3" t="s">
        <v>16</v>
      </c>
      <c r="C15" s="3" t="s">
        <v>17</v>
      </c>
    </row>
    <row r="16" spans="2:8" ht="13" x14ac:dyDescent="0.3">
      <c r="B16" s="3" t="s">
        <v>18</v>
      </c>
      <c r="C16" s="3" t="s">
        <v>19</v>
      </c>
    </row>
    <row r="17" spans="2:3" ht="13" x14ac:dyDescent="0.3">
      <c r="B17" s="3" t="s">
        <v>20</v>
      </c>
      <c r="C17" s="3" t="s">
        <v>21</v>
      </c>
    </row>
    <row r="18" spans="2:3" ht="13" x14ac:dyDescent="0.3">
      <c r="B18" s="3" t="s">
        <v>22</v>
      </c>
      <c r="C18" s="3" t="s">
        <v>23</v>
      </c>
    </row>
  </sheetData>
  <mergeCells count="3">
    <mergeCell ref="B2:H2"/>
    <mergeCell ref="B4:H4"/>
    <mergeCell ref="B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sqref="A1:F1"/>
    </sheetView>
  </sheetViews>
  <sheetFormatPr baseColWidth="10" defaultRowHeight="14.5" x14ac:dyDescent="0.3"/>
  <cols>
    <col min="1" max="1" width="14" customWidth="1"/>
    <col min="2" max="2" width="28" customWidth="1"/>
    <col min="3" max="3" width="14" customWidth="1"/>
    <col min="4" max="4" width="20" customWidth="1"/>
    <col min="5" max="5" width="14" customWidth="1"/>
  </cols>
  <sheetData>
    <row r="1" spans="1:6" ht="21" x14ac:dyDescent="0.5">
      <c r="A1" s="6" t="s">
        <v>24</v>
      </c>
      <c r="B1" s="7"/>
      <c r="C1" s="7"/>
      <c r="D1" s="7"/>
      <c r="E1" s="7"/>
      <c r="F1" s="7"/>
    </row>
    <row r="3" spans="1:6" ht="13" x14ac:dyDescent="0.3">
      <c r="A3" s="3" t="s">
        <v>25</v>
      </c>
      <c r="B3" s="4" t="s">
        <v>3</v>
      </c>
    </row>
    <row r="4" spans="1:6" ht="13" x14ac:dyDescent="0.3">
      <c r="A4" s="3" t="s">
        <v>26</v>
      </c>
      <c r="B4" s="4" t="s">
        <v>27</v>
      </c>
    </row>
    <row r="5" spans="1:6" ht="13" x14ac:dyDescent="0.3">
      <c r="A5" s="3" t="s">
        <v>28</v>
      </c>
      <c r="B5" s="5">
        <v>46023</v>
      </c>
    </row>
    <row r="6" spans="1:6" ht="13" x14ac:dyDescent="0.3">
      <c r="A6" s="3" t="s">
        <v>29</v>
      </c>
      <c r="B6" s="5">
        <v>46112</v>
      </c>
    </row>
    <row r="7" spans="1:6" ht="13" x14ac:dyDescent="0.3">
      <c r="A7" s="3" t="s">
        <v>30</v>
      </c>
      <c r="B7" s="4" t="s">
        <v>9</v>
      </c>
    </row>
    <row r="8" spans="1:6" ht="13" x14ac:dyDescent="0.3">
      <c r="A8" s="3" t="s">
        <v>31</v>
      </c>
      <c r="B8" s="4" t="s">
        <v>32</v>
      </c>
    </row>
    <row r="10" spans="1:6" ht="13" x14ac:dyDescent="0.3">
      <c r="A10" s="1" t="s">
        <v>33</v>
      </c>
      <c r="B10" s="1" t="s">
        <v>34</v>
      </c>
      <c r="C10" s="1" t="s">
        <v>35</v>
      </c>
      <c r="D10" s="1" t="s">
        <v>36</v>
      </c>
      <c r="E10" s="1" t="s">
        <v>37</v>
      </c>
    </row>
    <row r="11" spans="1:6" ht="13" x14ac:dyDescent="0.3">
      <c r="A11" s="3" t="s">
        <v>38</v>
      </c>
      <c r="B11" s="3" t="s">
        <v>39</v>
      </c>
      <c r="C11" s="3" t="s">
        <v>40</v>
      </c>
      <c r="D11" s="2">
        <v>85000</v>
      </c>
      <c r="E11" s="3" t="s">
        <v>41</v>
      </c>
    </row>
    <row r="12" spans="1:6" ht="13" x14ac:dyDescent="0.3">
      <c r="A12" s="3" t="s">
        <v>42</v>
      </c>
      <c r="B12" s="3" t="s">
        <v>43</v>
      </c>
      <c r="C12" s="3" t="s">
        <v>40</v>
      </c>
      <c r="D12" s="2">
        <v>42000</v>
      </c>
      <c r="E12" s="3" t="s">
        <v>41</v>
      </c>
    </row>
    <row r="13" spans="1:6" ht="13" x14ac:dyDescent="0.3">
      <c r="A13" s="3" t="s">
        <v>44</v>
      </c>
      <c r="B13" s="3" t="s">
        <v>45</v>
      </c>
      <c r="C13" s="3" t="s">
        <v>40</v>
      </c>
      <c r="D13" s="2">
        <v>12000</v>
      </c>
      <c r="E13" s="3" t="s">
        <v>41</v>
      </c>
    </row>
    <row r="14" spans="1:6" ht="13" x14ac:dyDescent="0.3">
      <c r="A14" s="3" t="s">
        <v>46</v>
      </c>
      <c r="B14" s="3" t="s">
        <v>47</v>
      </c>
      <c r="C14" s="3" t="s">
        <v>48</v>
      </c>
      <c r="D14" s="2">
        <v>-36500</v>
      </c>
      <c r="E14" s="3" t="s">
        <v>49</v>
      </c>
    </row>
    <row r="15" spans="1:6" ht="13" x14ac:dyDescent="0.3">
      <c r="A15" s="3" t="s">
        <v>50</v>
      </c>
      <c r="B15" s="3" t="s">
        <v>51</v>
      </c>
      <c r="C15" s="3" t="s">
        <v>48</v>
      </c>
      <c r="D15" s="2">
        <v>-8200</v>
      </c>
      <c r="E15" s="3" t="s">
        <v>49</v>
      </c>
    </row>
    <row r="16" spans="1:6" ht="13" x14ac:dyDescent="0.3">
      <c r="A16" s="3" t="s">
        <v>52</v>
      </c>
      <c r="B16" s="3" t="s">
        <v>53</v>
      </c>
      <c r="C16" s="3" t="s">
        <v>54</v>
      </c>
      <c r="D16" s="2">
        <v>-100000</v>
      </c>
      <c r="E16" s="3" t="s">
        <v>49</v>
      </c>
    </row>
    <row r="17" spans="1:5" ht="13" x14ac:dyDescent="0.3">
      <c r="A17" s="3" t="s">
        <v>55</v>
      </c>
      <c r="B17" s="3" t="s">
        <v>56</v>
      </c>
      <c r="C17" s="3" t="s">
        <v>57</v>
      </c>
      <c r="D17" s="2"/>
      <c r="E17" s="3" t="s">
        <v>49</v>
      </c>
    </row>
    <row r="18" spans="1:5" ht="13" x14ac:dyDescent="0.3">
      <c r="A18" s="3" t="s">
        <v>58</v>
      </c>
      <c r="B18" s="3" t="s">
        <v>59</v>
      </c>
      <c r="C18" s="3" t="s">
        <v>60</v>
      </c>
      <c r="D18" s="2"/>
      <c r="E18" s="3" t="s">
        <v>41</v>
      </c>
    </row>
    <row r="19" spans="1:5" ht="13" x14ac:dyDescent="0.3">
      <c r="A19" s="3" t="s">
        <v>61</v>
      </c>
      <c r="B19" s="3" t="s">
        <v>62</v>
      </c>
      <c r="C19" s="3" t="s">
        <v>60</v>
      </c>
      <c r="D19" s="2"/>
      <c r="E19" s="3" t="s">
        <v>41</v>
      </c>
    </row>
    <row r="20" spans="1:5" ht="13" x14ac:dyDescent="0.3">
      <c r="A20" s="3" t="s">
        <v>63</v>
      </c>
      <c r="B20" s="3" t="s">
        <v>64</v>
      </c>
      <c r="C20" s="3" t="s">
        <v>60</v>
      </c>
      <c r="D20" s="2"/>
      <c r="E20" s="3" t="s">
        <v>41</v>
      </c>
    </row>
  </sheetData>
  <autoFilter ref="A10:E20" xr:uid="{00000000-0009-0000-0000-000001000000}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D31"/>
  <sheetViews>
    <sheetView tabSelected="1" topLeftCell="K1" workbookViewId="0">
      <pane ySplit="3" topLeftCell="A4" activePane="bottomLeft" state="frozen"/>
      <selection pane="bottomLeft" activeCell="W4" sqref="W4"/>
    </sheetView>
  </sheetViews>
  <sheetFormatPr baseColWidth="10" defaultRowHeight="13" x14ac:dyDescent="0.3"/>
  <cols>
    <col min="1" max="1" width="18" customWidth="1"/>
    <col min="2" max="2" width="12" customWidth="1"/>
    <col min="3" max="3" width="26" customWidth="1"/>
    <col min="4" max="5" width="14" customWidth="1"/>
    <col min="6" max="7" width="13" customWidth="1"/>
    <col min="8" max="8" width="10" customWidth="1"/>
    <col min="9" max="11" width="18" customWidth="1"/>
    <col min="12" max="17" width="20" customWidth="1"/>
    <col min="18" max="19" width="12" customWidth="1"/>
    <col min="20" max="26" width="20" customWidth="1"/>
    <col min="27" max="30" width="16" customWidth="1"/>
  </cols>
  <sheetData>
    <row r="1" spans="1:30" ht="21" x14ac:dyDescent="0.5">
      <c r="A1" s="6" t="s">
        <v>65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3" spans="1:30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83</v>
      </c>
      <c r="S3" s="1" t="s">
        <v>84</v>
      </c>
      <c r="T3" s="1" t="s">
        <v>85</v>
      </c>
      <c r="U3" s="1" t="s">
        <v>86</v>
      </c>
      <c r="V3" s="1" t="s">
        <v>87</v>
      </c>
      <c r="W3" s="1" t="s">
        <v>217</v>
      </c>
      <c r="X3" s="1" t="s">
        <v>88</v>
      </c>
      <c r="Y3" s="1" t="s">
        <v>89</v>
      </c>
      <c r="Z3" s="1" t="s">
        <v>90</v>
      </c>
      <c r="AA3" s="1" t="s">
        <v>91</v>
      </c>
      <c r="AB3" s="1" t="s">
        <v>92</v>
      </c>
      <c r="AC3" s="1" t="s">
        <v>93</v>
      </c>
      <c r="AD3" s="1" t="s">
        <v>94</v>
      </c>
    </row>
    <row r="4" spans="1:30" x14ac:dyDescent="0.3">
      <c r="A4" s="3" t="s">
        <v>3</v>
      </c>
      <c r="B4" s="3" t="s">
        <v>38</v>
      </c>
      <c r="C4" s="3" t="s">
        <v>39</v>
      </c>
      <c r="D4" s="3" t="s">
        <v>9</v>
      </c>
      <c r="E4" s="3" t="s">
        <v>9</v>
      </c>
      <c r="F4" s="5">
        <v>46025</v>
      </c>
      <c r="G4" s="5">
        <v>46025</v>
      </c>
      <c r="H4" s="3" t="s">
        <v>95</v>
      </c>
      <c r="I4" s="3" t="s">
        <v>96</v>
      </c>
      <c r="J4" s="3" t="s">
        <v>97</v>
      </c>
      <c r="K4" s="3" t="s">
        <v>98</v>
      </c>
      <c r="L4" s="3" t="s">
        <v>99</v>
      </c>
      <c r="M4" s="3"/>
      <c r="N4" s="3" t="s">
        <v>100</v>
      </c>
      <c r="O4" s="3" t="s">
        <v>101</v>
      </c>
      <c r="P4" s="3" t="s">
        <v>102</v>
      </c>
      <c r="Q4" s="3" t="s">
        <v>103</v>
      </c>
      <c r="R4" s="2"/>
      <c r="S4" s="3"/>
      <c r="T4" s="2">
        <v>30000</v>
      </c>
      <c r="U4" s="2"/>
      <c r="V4" s="2">
        <f>INDEX('01_Parameters'!$D$11:$D$20,MATCH(B4,'01_Parameters'!$A$11:$A$20,0))+T4+U4</f>
        <v>115000</v>
      </c>
      <c r="W4" s="2">
        <v>1</v>
      </c>
      <c r="X4" s="2">
        <v>30000</v>
      </c>
      <c r="Y4" s="2"/>
      <c r="Z4" s="2">
        <f>INDEX('01_Parameters'!$D$11:$D$20,MATCH(B4,'01_Parameters'!$A$11:$A$20,0))+X4+Y4</f>
        <v>115000</v>
      </c>
      <c r="AA4" s="5">
        <v>46025</v>
      </c>
      <c r="AB4" s="3" t="s">
        <v>104</v>
      </c>
      <c r="AC4" s="5">
        <v>46025</v>
      </c>
      <c r="AD4" s="3" t="s">
        <v>104</v>
      </c>
    </row>
    <row r="5" spans="1:30" x14ac:dyDescent="0.3">
      <c r="A5" s="3" t="s">
        <v>3</v>
      </c>
      <c r="B5" s="3" t="s">
        <v>38</v>
      </c>
      <c r="C5" s="3" t="s">
        <v>39</v>
      </c>
      <c r="D5" s="3" t="s">
        <v>9</v>
      </c>
      <c r="E5" s="3" t="s">
        <v>9</v>
      </c>
      <c r="F5" s="5">
        <v>46042</v>
      </c>
      <c r="G5" s="5">
        <v>46042</v>
      </c>
      <c r="H5" s="3" t="s">
        <v>95</v>
      </c>
      <c r="I5" s="3" t="s">
        <v>105</v>
      </c>
      <c r="J5" s="3" t="s">
        <v>106</v>
      </c>
      <c r="K5" s="3" t="s">
        <v>107</v>
      </c>
      <c r="L5" s="3" t="s">
        <v>99</v>
      </c>
      <c r="M5" s="3"/>
      <c r="N5" s="3" t="s">
        <v>108</v>
      </c>
      <c r="O5" s="3" t="s">
        <v>109</v>
      </c>
      <c r="P5" s="3" t="s">
        <v>110</v>
      </c>
      <c r="Q5" s="3" t="s">
        <v>106</v>
      </c>
      <c r="R5" s="2"/>
      <c r="S5" s="3"/>
      <c r="T5" s="2"/>
      <c r="U5" s="2">
        <v>-18500</v>
      </c>
      <c r="V5" s="2">
        <f>IF(AND(B5=B4,D5=D4),V4+T5+U5,INDEX('01_Parameters'!$D$11:$D$20,MATCH(B5,'01_Parameters'!$A$11:$A$20,0))+T5+U5)</f>
        <v>96500</v>
      </c>
      <c r="W5" s="2">
        <v>1</v>
      </c>
      <c r="X5" s="2"/>
      <c r="Y5" s="2">
        <v>-18500</v>
      </c>
      <c r="Z5" s="2">
        <f>IF(AND(B5=B4,E5=E4),Z4+X5+Y5,INDEX('01_Parameters'!$D$11:$D$20,MATCH(B5,'01_Parameters'!$A$11:$A$20,0))+X5+Y5)</f>
        <v>96500</v>
      </c>
      <c r="AA5" s="5">
        <v>46042</v>
      </c>
      <c r="AB5" s="3" t="s">
        <v>111</v>
      </c>
      <c r="AC5" s="5">
        <v>46042</v>
      </c>
      <c r="AD5" s="3" t="s">
        <v>111</v>
      </c>
    </row>
    <row r="6" spans="1:30" x14ac:dyDescent="0.3">
      <c r="A6" s="3" t="s">
        <v>3</v>
      </c>
      <c r="B6" s="3" t="s">
        <v>38</v>
      </c>
      <c r="C6" s="3" t="s">
        <v>39</v>
      </c>
      <c r="D6" s="3" t="s">
        <v>9</v>
      </c>
      <c r="E6" s="3" t="s">
        <v>9</v>
      </c>
      <c r="F6" s="5">
        <v>46070</v>
      </c>
      <c r="G6" s="5">
        <v>46070</v>
      </c>
      <c r="H6" s="3" t="s">
        <v>95</v>
      </c>
      <c r="I6" s="3" t="s">
        <v>112</v>
      </c>
      <c r="J6" s="3" t="s">
        <v>113</v>
      </c>
      <c r="K6" s="3" t="s">
        <v>114</v>
      </c>
      <c r="L6" s="3" t="s">
        <v>99</v>
      </c>
      <c r="M6" s="3"/>
      <c r="N6" s="3" t="s">
        <v>115</v>
      </c>
      <c r="O6" s="3" t="s">
        <v>116</v>
      </c>
      <c r="P6" s="3" t="s">
        <v>117</v>
      </c>
      <c r="Q6" s="3" t="s">
        <v>113</v>
      </c>
      <c r="R6" s="2"/>
      <c r="S6" s="3"/>
      <c r="T6" s="2">
        <v>48600</v>
      </c>
      <c r="U6" s="2"/>
      <c r="V6" s="2">
        <f>IF(AND(B6=B5,D6=D5),V5+T6+U6,INDEX('01_Parameters'!$D$11:$D$20,MATCH(B6,'01_Parameters'!$A$11:$A$20,0))+T6+U6)</f>
        <v>145100</v>
      </c>
      <c r="W6" s="2">
        <v>1</v>
      </c>
      <c r="X6" s="2">
        <v>48600</v>
      </c>
      <c r="Y6" s="2"/>
      <c r="Z6" s="2">
        <f>IF(AND(B6=B5,E6=E5),Z5+X6+Y6,INDEX('01_Parameters'!$D$11:$D$20,MATCH(B6,'01_Parameters'!$A$11:$A$20,0))+X6+Y6)</f>
        <v>145100</v>
      </c>
      <c r="AA6" s="5">
        <v>46070</v>
      </c>
      <c r="AB6" s="3" t="s">
        <v>104</v>
      </c>
      <c r="AC6" s="5">
        <v>46070</v>
      </c>
      <c r="AD6" s="3" t="s">
        <v>104</v>
      </c>
    </row>
    <row r="7" spans="1:30" x14ac:dyDescent="0.3">
      <c r="A7" s="3" t="s">
        <v>3</v>
      </c>
      <c r="B7" s="3" t="s">
        <v>38</v>
      </c>
      <c r="C7" s="3" t="s">
        <v>39</v>
      </c>
      <c r="D7" s="3" t="s">
        <v>9</v>
      </c>
      <c r="E7" s="3" t="s">
        <v>9</v>
      </c>
      <c r="F7" s="5">
        <v>46081</v>
      </c>
      <c r="G7" s="5">
        <v>46081</v>
      </c>
      <c r="H7" s="3" t="s">
        <v>95</v>
      </c>
      <c r="I7" s="3" t="s">
        <v>118</v>
      </c>
      <c r="J7" s="3" t="s">
        <v>119</v>
      </c>
      <c r="K7" s="3" t="s">
        <v>98</v>
      </c>
      <c r="L7" s="3" t="s">
        <v>99</v>
      </c>
      <c r="M7" s="3"/>
      <c r="N7" s="3" t="s">
        <v>100</v>
      </c>
      <c r="O7" s="3" t="s">
        <v>120</v>
      </c>
      <c r="P7" s="3" t="s">
        <v>121</v>
      </c>
      <c r="Q7" s="3" t="s">
        <v>122</v>
      </c>
      <c r="R7" s="2"/>
      <c r="S7" s="3"/>
      <c r="T7" s="2"/>
      <c r="U7" s="2">
        <v>-85</v>
      </c>
      <c r="V7" s="2">
        <f>IF(AND(B7=B6,D7=D6),V6+T7+U7,INDEX('01_Parameters'!$D$11:$D$20,MATCH(B7,'01_Parameters'!$A$11:$A$20,0))+T7+U7)</f>
        <v>145015</v>
      </c>
      <c r="W7" s="2">
        <v>1</v>
      </c>
      <c r="X7" s="2"/>
      <c r="Y7" s="2">
        <v>-85</v>
      </c>
      <c r="Z7" s="2">
        <f>IF(AND(B7=B6,E7=E6),Z6+X7+Y7,INDEX('01_Parameters'!$D$11:$D$20,MATCH(B7,'01_Parameters'!$A$11:$A$20,0))+X7+Y7)</f>
        <v>145015</v>
      </c>
      <c r="AA7" s="5">
        <v>46081</v>
      </c>
      <c r="AB7" s="3" t="s">
        <v>104</v>
      </c>
      <c r="AC7" s="5">
        <v>46081</v>
      </c>
      <c r="AD7" s="3" t="s">
        <v>104</v>
      </c>
    </row>
    <row r="8" spans="1:30" x14ac:dyDescent="0.3">
      <c r="A8" s="3" t="s">
        <v>3</v>
      </c>
      <c r="B8" s="3" t="s">
        <v>38</v>
      </c>
      <c r="C8" s="3" t="s">
        <v>39</v>
      </c>
      <c r="D8" s="3" t="s">
        <v>9</v>
      </c>
      <c r="E8" s="3" t="s">
        <v>9</v>
      </c>
      <c r="F8" s="5">
        <v>46103</v>
      </c>
      <c r="G8" s="5">
        <v>46103</v>
      </c>
      <c r="H8" s="3" t="s">
        <v>95</v>
      </c>
      <c r="I8" s="3" t="s">
        <v>123</v>
      </c>
      <c r="J8" s="3" t="s">
        <v>124</v>
      </c>
      <c r="K8" s="3" t="s">
        <v>107</v>
      </c>
      <c r="L8" s="3" t="s">
        <v>99</v>
      </c>
      <c r="M8" s="3"/>
      <c r="N8" s="3" t="s">
        <v>125</v>
      </c>
      <c r="O8" s="3" t="s">
        <v>126</v>
      </c>
      <c r="P8" s="3" t="s">
        <v>127</v>
      </c>
      <c r="Q8" s="3" t="s">
        <v>124</v>
      </c>
      <c r="R8" s="2"/>
      <c r="S8" s="3"/>
      <c r="T8" s="2"/>
      <c r="U8" s="2">
        <v>-2592</v>
      </c>
      <c r="V8" s="2">
        <f>IF(AND(B8=B7,D8=D7),V7+T8+U8,INDEX('01_Parameters'!$D$11:$D$20,MATCH(B8,'01_Parameters'!$A$11:$A$20,0))+T8+U8)</f>
        <v>142423</v>
      </c>
      <c r="W8" s="2">
        <v>1</v>
      </c>
      <c r="X8" s="2"/>
      <c r="Y8" s="2">
        <v>-2592</v>
      </c>
      <c r="Z8" s="2">
        <f>IF(AND(B8=B7,E8=E7),Z7+X8+Y8,INDEX('01_Parameters'!$D$11:$D$20,MATCH(B8,'01_Parameters'!$A$11:$A$20,0))+X8+Y8)</f>
        <v>142423</v>
      </c>
      <c r="AA8" s="5">
        <v>46103</v>
      </c>
      <c r="AB8" s="3" t="s">
        <v>111</v>
      </c>
      <c r="AC8" s="5">
        <v>46103</v>
      </c>
      <c r="AD8" s="3" t="s">
        <v>111</v>
      </c>
    </row>
    <row r="9" spans="1:30" x14ac:dyDescent="0.3">
      <c r="A9" s="3" t="s">
        <v>3</v>
      </c>
      <c r="B9" s="3" t="s">
        <v>38</v>
      </c>
      <c r="C9" s="3" t="s">
        <v>39</v>
      </c>
      <c r="D9" s="3" t="s">
        <v>9</v>
      </c>
      <c r="E9" s="3" t="s">
        <v>9</v>
      </c>
      <c r="F9" s="5">
        <v>46110</v>
      </c>
      <c r="G9" s="5">
        <v>46110</v>
      </c>
      <c r="H9" s="3" t="s">
        <v>95</v>
      </c>
      <c r="I9" s="3" t="s">
        <v>128</v>
      </c>
      <c r="J9" s="3" t="s">
        <v>129</v>
      </c>
      <c r="K9" s="3" t="s">
        <v>114</v>
      </c>
      <c r="L9" s="3" t="s">
        <v>99</v>
      </c>
      <c r="M9" s="3"/>
      <c r="N9" s="3" t="s">
        <v>130</v>
      </c>
      <c r="O9" s="3" t="s">
        <v>131</v>
      </c>
      <c r="P9" s="3" t="s">
        <v>132</v>
      </c>
      <c r="Q9" s="3" t="s">
        <v>129</v>
      </c>
      <c r="R9" s="2"/>
      <c r="S9" s="3"/>
      <c r="T9" s="2">
        <v>70200</v>
      </c>
      <c r="U9" s="2"/>
      <c r="V9" s="2">
        <f>IF(AND(B9=B8,D9=D8),V8+T9+U9,INDEX('01_Parameters'!$D$11:$D$20,MATCH(B9,'01_Parameters'!$A$11:$A$20,0))+T9+U9)</f>
        <v>212623</v>
      </c>
      <c r="W9" s="2">
        <v>1</v>
      </c>
      <c r="X9" s="2">
        <v>70200</v>
      </c>
      <c r="Y9" s="2"/>
      <c r="Z9" s="2">
        <f>IF(AND(B9=B8,E9=E8),Z8+X9+Y9,INDEX('01_Parameters'!$D$11:$D$20,MATCH(B9,'01_Parameters'!$A$11:$A$20,0))+X9+Y9)</f>
        <v>212623</v>
      </c>
      <c r="AA9" s="5">
        <v>46110</v>
      </c>
      <c r="AB9" s="3" t="s">
        <v>104</v>
      </c>
      <c r="AC9" s="5">
        <v>46110</v>
      </c>
      <c r="AD9" s="3" t="s">
        <v>104</v>
      </c>
    </row>
    <row r="10" spans="1:30" hidden="1" x14ac:dyDescent="0.3">
      <c r="A10" s="3" t="s">
        <v>3</v>
      </c>
      <c r="B10" s="3" t="s">
        <v>42</v>
      </c>
      <c r="C10" s="3" t="s">
        <v>43</v>
      </c>
      <c r="D10" s="3" t="s">
        <v>9</v>
      </c>
      <c r="E10" s="3" t="s">
        <v>9</v>
      </c>
      <c r="F10" s="5">
        <v>46025</v>
      </c>
      <c r="G10" s="5">
        <v>46025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/>
      <c r="N10" s="3" t="s">
        <v>133</v>
      </c>
      <c r="O10" s="3" t="s">
        <v>101</v>
      </c>
      <c r="P10" s="3" t="s">
        <v>134</v>
      </c>
      <c r="Q10" s="3" t="s">
        <v>103</v>
      </c>
      <c r="R10" s="2"/>
      <c r="S10" s="3"/>
      <c r="T10" s="2"/>
      <c r="U10" s="2">
        <v>-30000</v>
      </c>
      <c r="V10" s="2">
        <f>IF(AND(B10=B9,D10=D9),V9+T10+U10,INDEX('01_Parameters'!$D$11:$D$20,MATCH(B10,'01_Parameters'!$A$11:$A$20,0))+T10+U10)</f>
        <v>12000</v>
      </c>
      <c r="W10" s="2"/>
      <c r="X10" s="2"/>
      <c r="Y10" s="2">
        <v>-30000</v>
      </c>
      <c r="Z10" s="2">
        <f>IF(AND(B10=B9,E10=E9),Z9+X10+Y10,INDEX('01_Parameters'!$D$11:$D$20,MATCH(B10,'01_Parameters'!$A$11:$A$20,0))+X10+Y10)</f>
        <v>12000</v>
      </c>
      <c r="AA10" s="5">
        <v>46025</v>
      </c>
      <c r="AB10" s="3" t="s">
        <v>104</v>
      </c>
      <c r="AC10" s="5">
        <v>46025</v>
      </c>
      <c r="AD10" s="3" t="s">
        <v>104</v>
      </c>
    </row>
    <row r="11" spans="1:30" hidden="1" x14ac:dyDescent="0.3">
      <c r="A11" s="3" t="s">
        <v>3</v>
      </c>
      <c r="B11" s="3" t="s">
        <v>42</v>
      </c>
      <c r="C11" s="3" t="s">
        <v>43</v>
      </c>
      <c r="D11" s="3" t="s">
        <v>9</v>
      </c>
      <c r="E11" s="3" t="s">
        <v>9</v>
      </c>
      <c r="F11" s="5">
        <v>46031</v>
      </c>
      <c r="G11" s="5">
        <v>46031</v>
      </c>
      <c r="H11" s="3" t="s">
        <v>135</v>
      </c>
      <c r="I11" s="3" t="s">
        <v>136</v>
      </c>
      <c r="J11" s="3" t="s">
        <v>137</v>
      </c>
      <c r="K11" s="3" t="s">
        <v>138</v>
      </c>
      <c r="L11" s="3" t="s">
        <v>99</v>
      </c>
      <c r="M11" s="3"/>
      <c r="N11" s="3" t="s">
        <v>115</v>
      </c>
      <c r="O11" s="3" t="s">
        <v>139</v>
      </c>
      <c r="P11" s="3" t="s">
        <v>140</v>
      </c>
      <c r="Q11" s="3" t="s">
        <v>141</v>
      </c>
      <c r="R11" s="2"/>
      <c r="S11" s="3"/>
      <c r="T11" s="2">
        <v>48600</v>
      </c>
      <c r="U11" s="2"/>
      <c r="V11" s="2">
        <f>IF(AND(B11=B10,D11=D10),V10+T11+U11,INDEX('01_Parameters'!$D$11:$D$20,MATCH(B11,'01_Parameters'!$A$11:$A$20,0))+T11+U11)</f>
        <v>60600</v>
      </c>
      <c r="W11" s="2"/>
      <c r="X11" s="2">
        <v>48600</v>
      </c>
      <c r="Y11" s="2"/>
      <c r="Z11" s="2">
        <f>IF(AND(B11=B10,E11=E10),Z10+X11+Y11,INDEX('01_Parameters'!$D$11:$D$20,MATCH(B11,'01_Parameters'!$A$11:$A$20,0))+X11+Y11)</f>
        <v>60600</v>
      </c>
      <c r="AA11" s="5">
        <v>46031</v>
      </c>
      <c r="AB11" s="3" t="s">
        <v>142</v>
      </c>
      <c r="AC11" s="5">
        <v>46031</v>
      </c>
      <c r="AD11" s="3" t="s">
        <v>142</v>
      </c>
    </row>
    <row r="12" spans="1:30" hidden="1" x14ac:dyDescent="0.3">
      <c r="A12" s="3" t="s">
        <v>3</v>
      </c>
      <c r="B12" s="3" t="s">
        <v>42</v>
      </c>
      <c r="C12" s="3" t="s">
        <v>43</v>
      </c>
      <c r="D12" s="3" t="s">
        <v>9</v>
      </c>
      <c r="E12" s="3" t="s">
        <v>9</v>
      </c>
      <c r="F12" s="5">
        <v>46065</v>
      </c>
      <c r="G12" s="5">
        <v>46065</v>
      </c>
      <c r="H12" s="3" t="s">
        <v>135</v>
      </c>
      <c r="I12" s="3" t="s">
        <v>143</v>
      </c>
      <c r="J12" s="3" t="s">
        <v>144</v>
      </c>
      <c r="K12" s="3" t="s">
        <v>138</v>
      </c>
      <c r="L12" s="3" t="s">
        <v>99</v>
      </c>
      <c r="M12" s="3"/>
      <c r="N12" s="3" t="s">
        <v>130</v>
      </c>
      <c r="O12" s="3" t="s">
        <v>145</v>
      </c>
      <c r="P12" s="3" t="s">
        <v>146</v>
      </c>
      <c r="Q12" s="3" t="s">
        <v>147</v>
      </c>
      <c r="R12" s="2"/>
      <c r="S12" s="3"/>
      <c r="T12" s="2">
        <v>70200</v>
      </c>
      <c r="U12" s="2"/>
      <c r="V12" s="2">
        <f>IF(AND(B12=B11,D12=D11),V11+T12+U12,INDEX('01_Parameters'!$D$11:$D$20,MATCH(B12,'01_Parameters'!$A$11:$A$20,0))+T12+U12)</f>
        <v>130800</v>
      </c>
      <c r="W12" s="2"/>
      <c r="X12" s="2">
        <v>70200</v>
      </c>
      <c r="Y12" s="2"/>
      <c r="Z12" s="2">
        <f>IF(AND(B12=B11,E12=E11),Z11+X12+Y12,INDEX('01_Parameters'!$D$11:$D$20,MATCH(B12,'01_Parameters'!$A$11:$A$20,0))+X12+Y12)</f>
        <v>130800</v>
      </c>
      <c r="AA12" s="5">
        <v>46065</v>
      </c>
      <c r="AB12" s="3" t="s">
        <v>142</v>
      </c>
      <c r="AC12" s="5">
        <v>46065</v>
      </c>
      <c r="AD12" s="3" t="s">
        <v>142</v>
      </c>
    </row>
    <row r="13" spans="1:30" hidden="1" x14ac:dyDescent="0.3">
      <c r="A13" s="3" t="s">
        <v>3</v>
      </c>
      <c r="B13" s="3" t="s">
        <v>42</v>
      </c>
      <c r="C13" s="3" t="s">
        <v>43</v>
      </c>
      <c r="D13" s="3" t="s">
        <v>9</v>
      </c>
      <c r="E13" s="3" t="s">
        <v>9</v>
      </c>
      <c r="F13" s="5">
        <v>46070</v>
      </c>
      <c r="G13" s="5">
        <v>46070</v>
      </c>
      <c r="H13" s="3" t="s">
        <v>95</v>
      </c>
      <c r="I13" s="3" t="s">
        <v>112</v>
      </c>
      <c r="J13" s="3" t="s">
        <v>113</v>
      </c>
      <c r="K13" s="3" t="s">
        <v>114</v>
      </c>
      <c r="L13" s="3" t="s">
        <v>99</v>
      </c>
      <c r="M13" s="3"/>
      <c r="N13" s="3" t="s">
        <v>115</v>
      </c>
      <c r="O13" s="3" t="s">
        <v>116</v>
      </c>
      <c r="P13" s="3" t="s">
        <v>148</v>
      </c>
      <c r="Q13" s="3" t="s">
        <v>113</v>
      </c>
      <c r="R13" s="2"/>
      <c r="S13" s="3"/>
      <c r="T13" s="2"/>
      <c r="U13" s="2">
        <v>-48600</v>
      </c>
      <c r="V13" s="2">
        <f>IF(AND(B13=B12,D13=D12),V12+T13+U13,INDEX('01_Parameters'!$D$11:$D$20,MATCH(B13,'01_Parameters'!$A$11:$A$20,0))+T13+U13)</f>
        <v>82200</v>
      </c>
      <c r="W13" s="2"/>
      <c r="X13" s="2"/>
      <c r="Y13" s="2">
        <v>-48600</v>
      </c>
      <c r="Z13" s="2">
        <f>IF(AND(B13=B12,E13=E12),Z12+X13+Y13,INDEX('01_Parameters'!$D$11:$D$20,MATCH(B13,'01_Parameters'!$A$11:$A$20,0))+X13+Y13)</f>
        <v>82200</v>
      </c>
      <c r="AA13" s="5">
        <v>46070</v>
      </c>
      <c r="AB13" s="3" t="s">
        <v>104</v>
      </c>
      <c r="AC13" s="5">
        <v>46070</v>
      </c>
      <c r="AD13" s="3" t="s">
        <v>104</v>
      </c>
    </row>
    <row r="14" spans="1:30" hidden="1" x14ac:dyDescent="0.3">
      <c r="A14" s="3" t="s">
        <v>3</v>
      </c>
      <c r="B14" s="3" t="s">
        <v>42</v>
      </c>
      <c r="C14" s="3" t="s">
        <v>43</v>
      </c>
      <c r="D14" s="3" t="s">
        <v>9</v>
      </c>
      <c r="E14" s="3" t="s">
        <v>9</v>
      </c>
      <c r="F14" s="5">
        <v>46096</v>
      </c>
      <c r="G14" s="5">
        <v>46096</v>
      </c>
      <c r="H14" s="3" t="s">
        <v>135</v>
      </c>
      <c r="I14" s="3" t="s">
        <v>149</v>
      </c>
      <c r="J14" s="3" t="s">
        <v>150</v>
      </c>
      <c r="K14" s="3" t="s">
        <v>138</v>
      </c>
      <c r="L14" s="3" t="s">
        <v>99</v>
      </c>
      <c r="M14" s="3"/>
      <c r="N14" s="3" t="s">
        <v>133</v>
      </c>
      <c r="O14" s="3" t="s">
        <v>151</v>
      </c>
      <c r="P14" s="3" t="s">
        <v>152</v>
      </c>
      <c r="Q14" s="3" t="s">
        <v>153</v>
      </c>
      <c r="R14" s="2"/>
      <c r="S14" s="3"/>
      <c r="T14" s="2">
        <v>37800</v>
      </c>
      <c r="U14" s="2"/>
      <c r="V14" s="2">
        <f>IF(AND(B14=B13,D14=D13),V13+T14+U14,INDEX('01_Parameters'!$D$11:$D$20,MATCH(B14,'01_Parameters'!$A$11:$A$20,0))+T14+U14)</f>
        <v>120000</v>
      </c>
      <c r="W14" s="2"/>
      <c r="X14" s="2">
        <v>37800</v>
      </c>
      <c r="Y14" s="2"/>
      <c r="Z14" s="2">
        <f>IF(AND(B14=B13,E14=E13),Z13+X14+Y14,INDEX('01_Parameters'!$D$11:$D$20,MATCH(B14,'01_Parameters'!$A$11:$A$20,0))+X14+Y14)</f>
        <v>120000</v>
      </c>
      <c r="AA14" s="5">
        <v>46096</v>
      </c>
      <c r="AB14" s="3" t="s">
        <v>142</v>
      </c>
      <c r="AC14" s="5">
        <v>46096</v>
      </c>
      <c r="AD14" s="3" t="s">
        <v>142</v>
      </c>
    </row>
    <row r="15" spans="1:30" hidden="1" x14ac:dyDescent="0.3">
      <c r="A15" s="3" t="s">
        <v>3</v>
      </c>
      <c r="B15" s="3" t="s">
        <v>42</v>
      </c>
      <c r="C15" s="3" t="s">
        <v>43</v>
      </c>
      <c r="D15" s="3" t="s">
        <v>9</v>
      </c>
      <c r="E15" s="3" t="s">
        <v>9</v>
      </c>
      <c r="F15" s="5">
        <v>46110</v>
      </c>
      <c r="G15" s="5">
        <v>46110</v>
      </c>
      <c r="H15" s="3" t="s">
        <v>95</v>
      </c>
      <c r="I15" s="3" t="s">
        <v>128</v>
      </c>
      <c r="J15" s="3" t="s">
        <v>129</v>
      </c>
      <c r="K15" s="3" t="s">
        <v>114</v>
      </c>
      <c r="L15" s="3" t="s">
        <v>99</v>
      </c>
      <c r="M15" s="3"/>
      <c r="N15" s="3" t="s">
        <v>130</v>
      </c>
      <c r="O15" s="3" t="s">
        <v>131</v>
      </c>
      <c r="P15" s="3" t="s">
        <v>148</v>
      </c>
      <c r="Q15" s="3" t="s">
        <v>129</v>
      </c>
      <c r="R15" s="2"/>
      <c r="S15" s="3"/>
      <c r="T15" s="2"/>
      <c r="U15" s="2">
        <v>-70200</v>
      </c>
      <c r="V15" s="2">
        <f>IF(AND(B15=B14,D15=D14),V14+T15+U15,INDEX('01_Parameters'!$D$11:$D$20,MATCH(B15,'01_Parameters'!$A$11:$A$20,0))+T15+U15)</f>
        <v>49800</v>
      </c>
      <c r="W15" s="2"/>
      <c r="X15" s="2"/>
      <c r="Y15" s="2">
        <v>-70200</v>
      </c>
      <c r="Z15" s="2">
        <f>IF(AND(B15=B14,E15=E14),Z14+X15+Y15,INDEX('01_Parameters'!$D$11:$D$20,MATCH(B15,'01_Parameters'!$A$11:$A$20,0))+X15+Y15)</f>
        <v>49800</v>
      </c>
      <c r="AA15" s="5">
        <v>46110</v>
      </c>
      <c r="AB15" s="3" t="s">
        <v>104</v>
      </c>
      <c r="AC15" s="5">
        <v>46110</v>
      </c>
      <c r="AD15" s="3" t="s">
        <v>104</v>
      </c>
    </row>
    <row r="16" spans="1:30" hidden="1" x14ac:dyDescent="0.3">
      <c r="A16" s="3" t="s">
        <v>3</v>
      </c>
      <c r="B16" s="3" t="s">
        <v>44</v>
      </c>
      <c r="C16" s="3" t="s">
        <v>45</v>
      </c>
      <c r="D16" s="3" t="s">
        <v>9</v>
      </c>
      <c r="E16" s="3" t="s">
        <v>9</v>
      </c>
      <c r="F16" s="5">
        <v>46085</v>
      </c>
      <c r="G16" s="5">
        <v>46082</v>
      </c>
      <c r="H16" s="3" t="s">
        <v>154</v>
      </c>
      <c r="I16" s="3" t="s">
        <v>155</v>
      </c>
      <c r="J16" s="3" t="s">
        <v>156</v>
      </c>
      <c r="K16" s="3" t="s">
        <v>157</v>
      </c>
      <c r="L16" s="3" t="s">
        <v>99</v>
      </c>
      <c r="M16" s="3" t="s">
        <v>158</v>
      </c>
      <c r="N16" s="3" t="s">
        <v>159</v>
      </c>
      <c r="O16" s="3" t="s">
        <v>160</v>
      </c>
      <c r="P16" s="3" t="s">
        <v>161</v>
      </c>
      <c r="Q16" s="3" t="s">
        <v>162</v>
      </c>
      <c r="R16" s="2"/>
      <c r="S16" s="3"/>
      <c r="T16" s="2">
        <v>9600</v>
      </c>
      <c r="U16" s="2"/>
      <c r="V16" s="2">
        <f>IF(AND(B16=B15,D16=D15),V15+T16+U16,INDEX('01_Parameters'!$D$11:$D$20,MATCH(B16,'01_Parameters'!$A$11:$A$20,0))+T16+U16)</f>
        <v>21600</v>
      </c>
      <c r="W16" s="2"/>
      <c r="X16" s="2">
        <v>9600</v>
      </c>
      <c r="Y16" s="2"/>
      <c r="Z16" s="2">
        <f>IF(AND(B16=B15,E16=E15),Z15+X16+Y16,INDEX('01_Parameters'!$D$11:$D$20,MATCH(B16,'01_Parameters'!$A$11:$A$20,0))+X16+Y16)</f>
        <v>21600</v>
      </c>
      <c r="AA16" s="5">
        <v>46085</v>
      </c>
      <c r="AB16" s="3" t="s">
        <v>111</v>
      </c>
      <c r="AC16" s="5">
        <v>46085</v>
      </c>
      <c r="AD16" s="3" t="s">
        <v>111</v>
      </c>
    </row>
    <row r="17" spans="1:30" hidden="1" x14ac:dyDescent="0.3">
      <c r="A17" s="3" t="s">
        <v>3</v>
      </c>
      <c r="B17" s="3" t="s">
        <v>46</v>
      </c>
      <c r="C17" s="3" t="s">
        <v>47</v>
      </c>
      <c r="D17" s="3" t="s">
        <v>9</v>
      </c>
      <c r="E17" s="3" t="s">
        <v>9</v>
      </c>
      <c r="F17" s="5">
        <v>46036</v>
      </c>
      <c r="G17" s="5">
        <v>46034</v>
      </c>
      <c r="H17" s="3" t="s">
        <v>154</v>
      </c>
      <c r="I17" s="3" t="s">
        <v>163</v>
      </c>
      <c r="J17" s="3" t="s">
        <v>164</v>
      </c>
      <c r="K17" s="3" t="s">
        <v>157</v>
      </c>
      <c r="L17" s="3" t="s">
        <v>99</v>
      </c>
      <c r="M17" s="3" t="s">
        <v>165</v>
      </c>
      <c r="N17" s="3" t="s">
        <v>108</v>
      </c>
      <c r="O17" s="3" t="s">
        <v>166</v>
      </c>
      <c r="P17" s="3" t="s">
        <v>167</v>
      </c>
      <c r="Q17" s="3" t="s">
        <v>168</v>
      </c>
      <c r="R17" s="2"/>
      <c r="S17" s="3"/>
      <c r="T17" s="2"/>
      <c r="U17" s="2">
        <v>-18500</v>
      </c>
      <c r="V17" s="2">
        <f>IF(AND(B17=B16,D17=D16),V16+T17+U17,INDEX('01_Parameters'!$D$11:$D$20,MATCH(B17,'01_Parameters'!$A$11:$A$20,0))+T17+U17)</f>
        <v>-55000</v>
      </c>
      <c r="W17" s="2"/>
      <c r="X17" s="2"/>
      <c r="Y17" s="2">
        <v>-18500</v>
      </c>
      <c r="Z17" s="2">
        <f>IF(AND(B17=B16,E17=E16),Z16+X17+Y17,INDEX('01_Parameters'!$D$11:$D$20,MATCH(B17,'01_Parameters'!$A$11:$A$20,0))+X17+Y17)</f>
        <v>-55000</v>
      </c>
      <c r="AA17" s="5">
        <v>46036</v>
      </c>
      <c r="AB17" s="3" t="s">
        <v>111</v>
      </c>
      <c r="AC17" s="5">
        <v>46036</v>
      </c>
      <c r="AD17" s="3" t="s">
        <v>111</v>
      </c>
    </row>
    <row r="18" spans="1:30" hidden="1" x14ac:dyDescent="0.3">
      <c r="A18" s="3" t="s">
        <v>3</v>
      </c>
      <c r="B18" s="3" t="s">
        <v>46</v>
      </c>
      <c r="C18" s="3" t="s">
        <v>47</v>
      </c>
      <c r="D18" s="3" t="s">
        <v>9</v>
      </c>
      <c r="E18" s="3" t="s">
        <v>9</v>
      </c>
      <c r="F18" s="5">
        <v>46042</v>
      </c>
      <c r="G18" s="5">
        <v>46042</v>
      </c>
      <c r="H18" s="3" t="s">
        <v>95</v>
      </c>
      <c r="I18" s="3" t="s">
        <v>105</v>
      </c>
      <c r="J18" s="3" t="s">
        <v>106</v>
      </c>
      <c r="K18" s="3" t="s">
        <v>107</v>
      </c>
      <c r="L18" s="3" t="s">
        <v>99</v>
      </c>
      <c r="M18" s="3" t="s">
        <v>165</v>
      </c>
      <c r="N18" s="3" t="s">
        <v>108</v>
      </c>
      <c r="O18" s="3" t="s">
        <v>109</v>
      </c>
      <c r="P18" s="3" t="s">
        <v>169</v>
      </c>
      <c r="Q18" s="3" t="s">
        <v>106</v>
      </c>
      <c r="R18" s="2"/>
      <c r="S18" s="3"/>
      <c r="T18" s="2">
        <v>18500</v>
      </c>
      <c r="U18" s="2"/>
      <c r="V18" s="2">
        <f>IF(AND(B18=B17,D18=D17),V17+T18+U18,INDEX('01_Parameters'!$D$11:$D$20,MATCH(B18,'01_Parameters'!$A$11:$A$20,0))+T18+U18)</f>
        <v>-36500</v>
      </c>
      <c r="W18" s="2"/>
      <c r="X18" s="2">
        <v>18500</v>
      </c>
      <c r="Y18" s="2"/>
      <c r="Z18" s="2">
        <f>IF(AND(B18=B17,E18=E17),Z17+X18+Y18,INDEX('01_Parameters'!$D$11:$D$20,MATCH(B18,'01_Parameters'!$A$11:$A$20,0))+X18+Y18)</f>
        <v>-36500</v>
      </c>
      <c r="AA18" s="5">
        <v>46042</v>
      </c>
      <c r="AB18" s="3" t="s">
        <v>111</v>
      </c>
      <c r="AC18" s="5">
        <v>46042</v>
      </c>
      <c r="AD18" s="3" t="s">
        <v>111</v>
      </c>
    </row>
    <row r="19" spans="1:30" hidden="1" x14ac:dyDescent="0.3">
      <c r="A19" s="3" t="s">
        <v>3</v>
      </c>
      <c r="B19" s="3" t="s">
        <v>46</v>
      </c>
      <c r="C19" s="3" t="s">
        <v>47</v>
      </c>
      <c r="D19" s="3" t="s">
        <v>9</v>
      </c>
      <c r="E19" s="3" t="s">
        <v>9</v>
      </c>
      <c r="F19" s="5">
        <v>46054</v>
      </c>
      <c r="G19" s="5">
        <v>46053</v>
      </c>
      <c r="H19" s="3" t="s">
        <v>154</v>
      </c>
      <c r="I19" s="3" t="s">
        <v>170</v>
      </c>
      <c r="J19" s="3" t="s">
        <v>171</v>
      </c>
      <c r="K19" s="3" t="s">
        <v>157</v>
      </c>
      <c r="L19" s="3" t="s">
        <v>99</v>
      </c>
      <c r="M19" s="3" t="s">
        <v>172</v>
      </c>
      <c r="N19" s="3" t="s">
        <v>125</v>
      </c>
      <c r="O19" s="3" t="s">
        <v>173</v>
      </c>
      <c r="P19" s="3" t="s">
        <v>167</v>
      </c>
      <c r="Q19" s="3" t="s">
        <v>174</v>
      </c>
      <c r="R19" s="2"/>
      <c r="S19" s="3"/>
      <c r="T19" s="2"/>
      <c r="U19" s="2">
        <v>-2592</v>
      </c>
      <c r="V19" s="2">
        <f>IF(AND(B19=B18,D19=D18),V18+T19+U19,INDEX('01_Parameters'!$D$11:$D$20,MATCH(B19,'01_Parameters'!$A$11:$A$20,0))+T19+U19)</f>
        <v>-39092</v>
      </c>
      <c r="W19" s="2"/>
      <c r="X19" s="2"/>
      <c r="Y19" s="2">
        <v>-2592</v>
      </c>
      <c r="Z19" s="2">
        <f>IF(AND(B19=B18,E19=E18),Z18+X19+Y19,INDEX('01_Parameters'!$D$11:$D$20,MATCH(B19,'01_Parameters'!$A$11:$A$20,0))+X19+Y19)</f>
        <v>-39092</v>
      </c>
      <c r="AA19" s="5">
        <v>46054</v>
      </c>
      <c r="AB19" s="3" t="s">
        <v>111</v>
      </c>
      <c r="AC19" s="5">
        <v>46054</v>
      </c>
      <c r="AD19" s="3" t="s">
        <v>111</v>
      </c>
    </row>
    <row r="20" spans="1:30" hidden="1" x14ac:dyDescent="0.3">
      <c r="A20" s="3" t="s">
        <v>3</v>
      </c>
      <c r="B20" s="3" t="s">
        <v>46</v>
      </c>
      <c r="C20" s="3" t="s">
        <v>47</v>
      </c>
      <c r="D20" s="3" t="s">
        <v>9</v>
      </c>
      <c r="E20" s="3" t="s">
        <v>9</v>
      </c>
      <c r="F20" s="5">
        <v>46085</v>
      </c>
      <c r="G20" s="5">
        <v>46082</v>
      </c>
      <c r="H20" s="3" t="s">
        <v>154</v>
      </c>
      <c r="I20" s="3" t="s">
        <v>155</v>
      </c>
      <c r="J20" s="3" t="s">
        <v>156</v>
      </c>
      <c r="K20" s="3" t="s">
        <v>157</v>
      </c>
      <c r="L20" s="3" t="s">
        <v>99</v>
      </c>
      <c r="M20" s="3" t="s">
        <v>158</v>
      </c>
      <c r="N20" s="3" t="s">
        <v>159</v>
      </c>
      <c r="O20" s="3" t="s">
        <v>160</v>
      </c>
      <c r="P20" s="3" t="s">
        <v>175</v>
      </c>
      <c r="Q20" s="3" t="s">
        <v>162</v>
      </c>
      <c r="R20" s="2"/>
      <c r="S20" s="3"/>
      <c r="T20" s="2"/>
      <c r="U20" s="2">
        <v>-9600</v>
      </c>
      <c r="V20" s="2">
        <f>IF(AND(B20=B19,D20=D19),V19+T20+U20,INDEX('01_Parameters'!$D$11:$D$20,MATCH(B20,'01_Parameters'!$A$11:$A$20,0))+T20+U20)</f>
        <v>-48692</v>
      </c>
      <c r="W20" s="2"/>
      <c r="X20" s="2"/>
      <c r="Y20" s="2">
        <v>-9600</v>
      </c>
      <c r="Z20" s="2">
        <f>IF(AND(B20=B19,E20=E19),Z19+X20+Y20,INDEX('01_Parameters'!$D$11:$D$20,MATCH(B20,'01_Parameters'!$A$11:$A$20,0))+X20+Y20)</f>
        <v>-48692</v>
      </c>
      <c r="AA20" s="5">
        <v>46085</v>
      </c>
      <c r="AB20" s="3" t="s">
        <v>111</v>
      </c>
      <c r="AC20" s="5">
        <v>46085</v>
      </c>
      <c r="AD20" s="3" t="s">
        <v>111</v>
      </c>
    </row>
    <row r="21" spans="1:30" hidden="1" x14ac:dyDescent="0.3">
      <c r="A21" s="3" t="s">
        <v>3</v>
      </c>
      <c r="B21" s="3" t="s">
        <v>46</v>
      </c>
      <c r="C21" s="3" t="s">
        <v>47</v>
      </c>
      <c r="D21" s="3" t="s">
        <v>9</v>
      </c>
      <c r="E21" s="3" t="s">
        <v>9</v>
      </c>
      <c r="F21" s="5">
        <v>46103</v>
      </c>
      <c r="G21" s="5">
        <v>46103</v>
      </c>
      <c r="H21" s="3" t="s">
        <v>95</v>
      </c>
      <c r="I21" s="3" t="s">
        <v>123</v>
      </c>
      <c r="J21" s="3" t="s">
        <v>124</v>
      </c>
      <c r="K21" s="3" t="s">
        <v>107</v>
      </c>
      <c r="L21" s="3" t="s">
        <v>99</v>
      </c>
      <c r="M21" s="3" t="s">
        <v>172</v>
      </c>
      <c r="N21" s="3" t="s">
        <v>125</v>
      </c>
      <c r="O21" s="3" t="s">
        <v>126</v>
      </c>
      <c r="P21" s="3" t="s">
        <v>176</v>
      </c>
      <c r="Q21" s="3" t="s">
        <v>124</v>
      </c>
      <c r="R21" s="2"/>
      <c r="S21" s="3"/>
      <c r="T21" s="2">
        <v>2592</v>
      </c>
      <c r="U21" s="2"/>
      <c r="V21" s="2">
        <f>IF(AND(B21=B20,D21=D20),V20+T21+U21,INDEX('01_Parameters'!$D$11:$D$20,MATCH(B21,'01_Parameters'!$A$11:$A$20,0))+T21+U21)</f>
        <v>-46100</v>
      </c>
      <c r="W21" s="2"/>
      <c r="X21" s="2">
        <v>2592</v>
      </c>
      <c r="Y21" s="2"/>
      <c r="Z21" s="2">
        <f>IF(AND(B21=B20,E21=E20),Z20+X21+Y21,INDEX('01_Parameters'!$D$11:$D$20,MATCH(B21,'01_Parameters'!$A$11:$A$20,0))+X21+Y21)</f>
        <v>-46100</v>
      </c>
      <c r="AA21" s="5">
        <v>46103</v>
      </c>
      <c r="AB21" s="3" t="s">
        <v>111</v>
      </c>
      <c r="AC21" s="5">
        <v>46103</v>
      </c>
      <c r="AD21" s="3" t="s">
        <v>111</v>
      </c>
    </row>
    <row r="22" spans="1:30" hidden="1" x14ac:dyDescent="0.3">
      <c r="A22" s="3" t="s">
        <v>3</v>
      </c>
      <c r="B22" s="3" t="s">
        <v>50</v>
      </c>
      <c r="C22" s="3" t="s">
        <v>51</v>
      </c>
      <c r="D22" s="3" t="s">
        <v>9</v>
      </c>
      <c r="E22" s="3" t="s">
        <v>9</v>
      </c>
      <c r="F22" s="5">
        <v>46031</v>
      </c>
      <c r="G22" s="5">
        <v>46031</v>
      </c>
      <c r="H22" s="3" t="s">
        <v>135</v>
      </c>
      <c r="I22" s="3" t="s">
        <v>136</v>
      </c>
      <c r="J22" s="3" t="s">
        <v>137</v>
      </c>
      <c r="K22" s="3" t="s">
        <v>177</v>
      </c>
      <c r="L22" s="3" t="s">
        <v>99</v>
      </c>
      <c r="M22" s="3"/>
      <c r="N22" s="3" t="s">
        <v>115</v>
      </c>
      <c r="O22" s="3" t="s">
        <v>139</v>
      </c>
      <c r="P22" s="3" t="s">
        <v>178</v>
      </c>
      <c r="Q22" s="3" t="s">
        <v>179</v>
      </c>
      <c r="R22" s="2"/>
      <c r="S22" s="3"/>
      <c r="T22" s="2"/>
      <c r="U22" s="2">
        <v>-3600</v>
      </c>
      <c r="V22" s="2">
        <f>IF(AND(B22=B21,D22=D21),V21+T22+U22,INDEX('01_Parameters'!$D$11:$D$20,MATCH(B22,'01_Parameters'!$A$11:$A$20,0))+T22+U22)</f>
        <v>-11800</v>
      </c>
      <c r="W22" s="2"/>
      <c r="X22" s="2"/>
      <c r="Y22" s="2">
        <v>-3600</v>
      </c>
      <c r="Z22" s="2">
        <f>IF(AND(B22=B21,E22=E21),Z21+X22+Y22,INDEX('01_Parameters'!$D$11:$D$20,MATCH(B22,'01_Parameters'!$A$11:$A$20,0))+X22+Y22)</f>
        <v>-11800</v>
      </c>
      <c r="AA22" s="5">
        <v>46031</v>
      </c>
      <c r="AB22" s="3" t="s">
        <v>142</v>
      </c>
      <c r="AC22" s="5">
        <v>46031</v>
      </c>
      <c r="AD22" s="3" t="s">
        <v>142</v>
      </c>
    </row>
    <row r="23" spans="1:30" hidden="1" x14ac:dyDescent="0.3">
      <c r="A23" s="3" t="s">
        <v>3</v>
      </c>
      <c r="B23" s="3" t="s">
        <v>50</v>
      </c>
      <c r="C23" s="3" t="s">
        <v>51</v>
      </c>
      <c r="D23" s="3" t="s">
        <v>9</v>
      </c>
      <c r="E23" s="3" t="s">
        <v>9</v>
      </c>
      <c r="F23" s="5">
        <v>46054</v>
      </c>
      <c r="G23" s="5">
        <v>46053</v>
      </c>
      <c r="H23" s="3" t="s">
        <v>154</v>
      </c>
      <c r="I23" s="3" t="s">
        <v>170</v>
      </c>
      <c r="J23" s="3" t="s">
        <v>171</v>
      </c>
      <c r="K23" s="3" t="s">
        <v>177</v>
      </c>
      <c r="L23" s="3" t="s">
        <v>99</v>
      </c>
      <c r="M23" s="3" t="s">
        <v>172</v>
      </c>
      <c r="N23" s="3" t="s">
        <v>125</v>
      </c>
      <c r="O23" s="3" t="s">
        <v>173</v>
      </c>
      <c r="P23" s="3" t="s">
        <v>180</v>
      </c>
      <c r="Q23" s="3" t="s">
        <v>181</v>
      </c>
      <c r="R23" s="2"/>
      <c r="S23" s="3"/>
      <c r="T23" s="2">
        <v>192</v>
      </c>
      <c r="U23" s="2"/>
      <c r="V23" s="2">
        <f>IF(AND(B23=B22,D23=D22),V22+T23+U23,INDEX('01_Parameters'!$D$11:$D$20,MATCH(B23,'01_Parameters'!$A$11:$A$20,0))+T23+U23)</f>
        <v>-11608</v>
      </c>
      <c r="W23" s="2"/>
      <c r="X23" s="2">
        <v>192</v>
      </c>
      <c r="Y23" s="2"/>
      <c r="Z23" s="2">
        <f>IF(AND(B23=B22,E23=E22),Z22+X23+Y23,INDEX('01_Parameters'!$D$11:$D$20,MATCH(B23,'01_Parameters'!$A$11:$A$20,0))+X23+Y23)</f>
        <v>-11608</v>
      </c>
      <c r="AA23" s="5">
        <v>46054</v>
      </c>
      <c r="AB23" s="3" t="s">
        <v>111</v>
      </c>
      <c r="AC23" s="5">
        <v>46054</v>
      </c>
      <c r="AD23" s="3" t="s">
        <v>111</v>
      </c>
    </row>
    <row r="24" spans="1:30" hidden="1" x14ac:dyDescent="0.3">
      <c r="A24" s="3" t="s">
        <v>3</v>
      </c>
      <c r="B24" s="3" t="s">
        <v>50</v>
      </c>
      <c r="C24" s="3" t="s">
        <v>51</v>
      </c>
      <c r="D24" s="3" t="s">
        <v>9</v>
      </c>
      <c r="E24" s="3" t="s">
        <v>9</v>
      </c>
      <c r="F24" s="5">
        <v>46065</v>
      </c>
      <c r="G24" s="5">
        <v>46065</v>
      </c>
      <c r="H24" s="3" t="s">
        <v>135</v>
      </c>
      <c r="I24" s="3" t="s">
        <v>143</v>
      </c>
      <c r="J24" s="3" t="s">
        <v>144</v>
      </c>
      <c r="K24" s="3" t="s">
        <v>177</v>
      </c>
      <c r="L24" s="3" t="s">
        <v>99</v>
      </c>
      <c r="M24" s="3"/>
      <c r="N24" s="3" t="s">
        <v>130</v>
      </c>
      <c r="O24" s="3" t="s">
        <v>145</v>
      </c>
      <c r="P24" s="3" t="s">
        <v>178</v>
      </c>
      <c r="Q24" s="3" t="s">
        <v>179</v>
      </c>
      <c r="R24" s="2"/>
      <c r="S24" s="3"/>
      <c r="T24" s="2"/>
      <c r="U24" s="2">
        <v>-5200</v>
      </c>
      <c r="V24" s="2">
        <f>IF(AND(B24=B23,D24=D23),V23+T24+U24,INDEX('01_Parameters'!$D$11:$D$20,MATCH(B24,'01_Parameters'!$A$11:$A$20,0))+T24+U24)</f>
        <v>-16808</v>
      </c>
      <c r="W24" s="2"/>
      <c r="X24" s="2"/>
      <c r="Y24" s="2">
        <v>-5200</v>
      </c>
      <c r="Z24" s="2">
        <f>IF(AND(B24=B23,E24=E23),Z23+X24+Y24,INDEX('01_Parameters'!$D$11:$D$20,MATCH(B24,'01_Parameters'!$A$11:$A$20,0))+X24+Y24)</f>
        <v>-16808</v>
      </c>
      <c r="AA24" s="5">
        <v>46065</v>
      </c>
      <c r="AB24" s="3" t="s">
        <v>142</v>
      </c>
      <c r="AC24" s="5">
        <v>46065</v>
      </c>
      <c r="AD24" s="3" t="s">
        <v>142</v>
      </c>
    </row>
    <row r="25" spans="1:30" hidden="1" x14ac:dyDescent="0.3">
      <c r="A25" s="3" t="s">
        <v>3</v>
      </c>
      <c r="B25" s="3" t="s">
        <v>50</v>
      </c>
      <c r="C25" s="3" t="s">
        <v>51</v>
      </c>
      <c r="D25" s="3" t="s">
        <v>9</v>
      </c>
      <c r="E25" s="3" t="s">
        <v>9</v>
      </c>
      <c r="F25" s="5">
        <v>46096</v>
      </c>
      <c r="G25" s="5">
        <v>46096</v>
      </c>
      <c r="H25" s="3" t="s">
        <v>135</v>
      </c>
      <c r="I25" s="3" t="s">
        <v>149</v>
      </c>
      <c r="J25" s="3" t="s">
        <v>150</v>
      </c>
      <c r="K25" s="3" t="s">
        <v>177</v>
      </c>
      <c r="L25" s="3" t="s">
        <v>99</v>
      </c>
      <c r="M25" s="3"/>
      <c r="N25" s="3" t="s">
        <v>133</v>
      </c>
      <c r="O25" s="3" t="s">
        <v>151</v>
      </c>
      <c r="P25" s="3" t="s">
        <v>178</v>
      </c>
      <c r="Q25" s="3" t="s">
        <v>179</v>
      </c>
      <c r="R25" s="2"/>
      <c r="S25" s="3"/>
      <c r="T25" s="2"/>
      <c r="U25" s="2">
        <v>-2800</v>
      </c>
      <c r="V25" s="2">
        <f>IF(AND(B25=B24,D25=D24),V24+T25+U25,INDEX('01_Parameters'!$D$11:$D$20,MATCH(B25,'01_Parameters'!$A$11:$A$20,0))+T25+U25)</f>
        <v>-19608</v>
      </c>
      <c r="W25" s="2"/>
      <c r="X25" s="2"/>
      <c r="Y25" s="2">
        <v>-2800</v>
      </c>
      <c r="Z25" s="2">
        <f>IF(AND(B25=B24,E25=E24),Z24+X25+Y25,INDEX('01_Parameters'!$D$11:$D$20,MATCH(B25,'01_Parameters'!$A$11:$A$20,0))+X25+Y25)</f>
        <v>-19608</v>
      </c>
      <c r="AA25" s="5">
        <v>46096</v>
      </c>
      <c r="AB25" s="3" t="s">
        <v>142</v>
      </c>
      <c r="AC25" s="5">
        <v>46096</v>
      </c>
      <c r="AD25" s="3" t="s">
        <v>142</v>
      </c>
    </row>
    <row r="26" spans="1:30" hidden="1" x14ac:dyDescent="0.3">
      <c r="A26" s="3" t="s">
        <v>3</v>
      </c>
      <c r="B26" s="3" t="s">
        <v>55</v>
      </c>
      <c r="C26" s="3" t="s">
        <v>56</v>
      </c>
      <c r="D26" s="3" t="s">
        <v>9</v>
      </c>
      <c r="E26" s="3" t="s">
        <v>9</v>
      </c>
      <c r="F26" s="5">
        <v>46031</v>
      </c>
      <c r="G26" s="5">
        <v>46031</v>
      </c>
      <c r="H26" s="3" t="s">
        <v>135</v>
      </c>
      <c r="I26" s="3" t="s">
        <v>136</v>
      </c>
      <c r="J26" s="3" t="s">
        <v>137</v>
      </c>
      <c r="K26" s="3" t="s">
        <v>138</v>
      </c>
      <c r="L26" s="3" t="s">
        <v>99</v>
      </c>
      <c r="M26" s="3"/>
      <c r="N26" s="3" t="s">
        <v>115</v>
      </c>
      <c r="O26" s="3" t="s">
        <v>139</v>
      </c>
      <c r="P26" s="3" t="s">
        <v>182</v>
      </c>
      <c r="Q26" s="3" t="s">
        <v>141</v>
      </c>
      <c r="R26" s="2"/>
      <c r="S26" s="3"/>
      <c r="T26" s="2"/>
      <c r="U26" s="2">
        <v>-45000</v>
      </c>
      <c r="V26" s="2">
        <f>IF(AND(B26=B25,D26=D25),V25+T26+U26,INDEX('01_Parameters'!$D$11:$D$20,MATCH(B26,'01_Parameters'!$A$11:$A$20,0))+T26+U26)</f>
        <v>-45000</v>
      </c>
      <c r="W26" s="2"/>
      <c r="X26" s="2"/>
      <c r="Y26" s="2">
        <v>-45000</v>
      </c>
      <c r="Z26" s="2">
        <f>IF(AND(B26=B25,E26=E25),Z25+X26+Y26,INDEX('01_Parameters'!$D$11:$D$20,MATCH(B26,'01_Parameters'!$A$11:$A$20,0))+X26+Y26)</f>
        <v>-45000</v>
      </c>
      <c r="AA26" s="5">
        <v>46031</v>
      </c>
      <c r="AB26" s="3" t="s">
        <v>142</v>
      </c>
      <c r="AC26" s="5">
        <v>46031</v>
      </c>
      <c r="AD26" s="3" t="s">
        <v>142</v>
      </c>
    </row>
    <row r="27" spans="1:30" hidden="1" x14ac:dyDescent="0.3">
      <c r="A27" s="3" t="s">
        <v>3</v>
      </c>
      <c r="B27" s="3" t="s">
        <v>55</v>
      </c>
      <c r="C27" s="3" t="s">
        <v>56</v>
      </c>
      <c r="D27" s="3" t="s">
        <v>9</v>
      </c>
      <c r="E27" s="3" t="s">
        <v>9</v>
      </c>
      <c r="F27" s="5">
        <v>46065</v>
      </c>
      <c r="G27" s="5">
        <v>46065</v>
      </c>
      <c r="H27" s="3" t="s">
        <v>135</v>
      </c>
      <c r="I27" s="3" t="s">
        <v>143</v>
      </c>
      <c r="J27" s="3" t="s">
        <v>144</v>
      </c>
      <c r="K27" s="3" t="s">
        <v>138</v>
      </c>
      <c r="L27" s="3" t="s">
        <v>99</v>
      </c>
      <c r="M27" s="3"/>
      <c r="N27" s="3" t="s">
        <v>130</v>
      </c>
      <c r="O27" s="3" t="s">
        <v>145</v>
      </c>
      <c r="P27" s="3" t="s">
        <v>183</v>
      </c>
      <c r="Q27" s="3" t="s">
        <v>147</v>
      </c>
      <c r="R27" s="2"/>
      <c r="S27" s="3"/>
      <c r="T27" s="2"/>
      <c r="U27" s="2">
        <v>-65000</v>
      </c>
      <c r="V27" s="2">
        <f>IF(AND(B27=B26,D27=D26),V26+T27+U27,INDEX('01_Parameters'!$D$11:$D$20,MATCH(B27,'01_Parameters'!$A$11:$A$20,0))+T27+U27)</f>
        <v>-110000</v>
      </c>
      <c r="W27" s="2"/>
      <c r="X27" s="2"/>
      <c r="Y27" s="2">
        <v>-65000</v>
      </c>
      <c r="Z27" s="2">
        <f>IF(AND(B27=B26,E27=E26),Z26+X27+Y27,INDEX('01_Parameters'!$D$11:$D$20,MATCH(B27,'01_Parameters'!$A$11:$A$20,0))+X27+Y27)</f>
        <v>-110000</v>
      </c>
      <c r="AA27" s="5">
        <v>46065</v>
      </c>
      <c r="AB27" s="3" t="s">
        <v>142</v>
      </c>
      <c r="AC27" s="5">
        <v>46065</v>
      </c>
      <c r="AD27" s="3" t="s">
        <v>142</v>
      </c>
    </row>
    <row r="28" spans="1:30" hidden="1" x14ac:dyDescent="0.3">
      <c r="A28" s="3" t="s">
        <v>3</v>
      </c>
      <c r="B28" s="3" t="s">
        <v>55</v>
      </c>
      <c r="C28" s="3" t="s">
        <v>56</v>
      </c>
      <c r="D28" s="3" t="s">
        <v>9</v>
      </c>
      <c r="E28" s="3" t="s">
        <v>9</v>
      </c>
      <c r="F28" s="5">
        <v>46096</v>
      </c>
      <c r="G28" s="5">
        <v>46096</v>
      </c>
      <c r="H28" s="3" t="s">
        <v>135</v>
      </c>
      <c r="I28" s="3" t="s">
        <v>149</v>
      </c>
      <c r="J28" s="3" t="s">
        <v>150</v>
      </c>
      <c r="K28" s="3" t="s">
        <v>138</v>
      </c>
      <c r="L28" s="3" t="s">
        <v>99</v>
      </c>
      <c r="M28" s="3"/>
      <c r="N28" s="3" t="s">
        <v>133</v>
      </c>
      <c r="O28" s="3" t="s">
        <v>151</v>
      </c>
      <c r="P28" s="3" t="s">
        <v>184</v>
      </c>
      <c r="Q28" s="3" t="s">
        <v>153</v>
      </c>
      <c r="R28" s="2"/>
      <c r="S28" s="3"/>
      <c r="T28" s="2"/>
      <c r="U28" s="2">
        <v>-35000</v>
      </c>
      <c r="V28" s="2">
        <f>IF(AND(B28=B27,D28=D27),V27+T28+U28,INDEX('01_Parameters'!$D$11:$D$20,MATCH(B28,'01_Parameters'!$A$11:$A$20,0))+T28+U28)</f>
        <v>-145000</v>
      </c>
      <c r="W28" s="2"/>
      <c r="X28" s="2"/>
      <c r="Y28" s="2">
        <v>-35000</v>
      </c>
      <c r="Z28" s="2">
        <f>IF(AND(B28=B27,E28=E27),Z27+X28+Y28,INDEX('01_Parameters'!$D$11:$D$20,MATCH(B28,'01_Parameters'!$A$11:$A$20,0))+X28+Y28)</f>
        <v>-145000</v>
      </c>
      <c r="AA28" s="5">
        <v>46096</v>
      </c>
      <c r="AB28" s="3" t="s">
        <v>142</v>
      </c>
      <c r="AC28" s="5">
        <v>46096</v>
      </c>
      <c r="AD28" s="3" t="s">
        <v>142</v>
      </c>
    </row>
    <row r="29" spans="1:30" hidden="1" x14ac:dyDescent="0.3">
      <c r="A29" s="3" t="s">
        <v>3</v>
      </c>
      <c r="B29" s="3" t="s">
        <v>58</v>
      </c>
      <c r="C29" s="3" t="s">
        <v>59</v>
      </c>
      <c r="D29" s="3" t="s">
        <v>9</v>
      </c>
      <c r="E29" s="3" t="s">
        <v>9</v>
      </c>
      <c r="F29" s="5">
        <v>46036</v>
      </c>
      <c r="G29" s="5">
        <v>46034</v>
      </c>
      <c r="H29" s="3" t="s">
        <v>154</v>
      </c>
      <c r="I29" s="3" t="s">
        <v>163</v>
      </c>
      <c r="J29" s="3" t="s">
        <v>164</v>
      </c>
      <c r="K29" s="3" t="s">
        <v>157</v>
      </c>
      <c r="L29" s="3" t="s">
        <v>99</v>
      </c>
      <c r="M29" s="3" t="s">
        <v>165</v>
      </c>
      <c r="N29" s="3" t="s">
        <v>108</v>
      </c>
      <c r="O29" s="3" t="s">
        <v>166</v>
      </c>
      <c r="P29" s="3" t="s">
        <v>185</v>
      </c>
      <c r="Q29" s="3" t="s">
        <v>168</v>
      </c>
      <c r="R29" s="2"/>
      <c r="S29" s="3"/>
      <c r="T29" s="2">
        <v>18500</v>
      </c>
      <c r="U29" s="2"/>
      <c r="V29" s="2">
        <f>IF(AND(B29=B28,D29=D28),V28+T29+U29,INDEX('01_Parameters'!$D$11:$D$20,MATCH(B29,'01_Parameters'!$A$11:$A$20,0))+T29+U29)</f>
        <v>18500</v>
      </c>
      <c r="W29" s="2"/>
      <c r="X29" s="2">
        <v>18500</v>
      </c>
      <c r="Y29" s="2"/>
      <c r="Z29" s="2">
        <f>IF(AND(B29=B28,E29=E28),Z28+X29+Y29,INDEX('01_Parameters'!$D$11:$D$20,MATCH(B29,'01_Parameters'!$A$11:$A$20,0))+X29+Y29)</f>
        <v>18500</v>
      </c>
      <c r="AA29" s="5">
        <v>46036</v>
      </c>
      <c r="AB29" s="3" t="s">
        <v>111</v>
      </c>
      <c r="AC29" s="5">
        <v>46036</v>
      </c>
      <c r="AD29" s="3" t="s">
        <v>111</v>
      </c>
    </row>
    <row r="30" spans="1:30" hidden="1" x14ac:dyDescent="0.3">
      <c r="A30" s="3" t="s">
        <v>3</v>
      </c>
      <c r="B30" s="3" t="s">
        <v>61</v>
      </c>
      <c r="C30" s="3" t="s">
        <v>62</v>
      </c>
      <c r="D30" s="3" t="s">
        <v>9</v>
      </c>
      <c r="E30" s="3" t="s">
        <v>9</v>
      </c>
      <c r="F30" s="5">
        <v>46054</v>
      </c>
      <c r="G30" s="5">
        <v>46053</v>
      </c>
      <c r="H30" s="3" t="s">
        <v>154</v>
      </c>
      <c r="I30" s="3" t="s">
        <v>170</v>
      </c>
      <c r="J30" s="3" t="s">
        <v>171</v>
      </c>
      <c r="K30" s="3" t="s">
        <v>157</v>
      </c>
      <c r="L30" s="3" t="s">
        <v>99</v>
      </c>
      <c r="M30" s="3" t="s">
        <v>172</v>
      </c>
      <c r="N30" s="3" t="s">
        <v>125</v>
      </c>
      <c r="O30" s="3" t="s">
        <v>173</v>
      </c>
      <c r="P30" s="3" t="s">
        <v>186</v>
      </c>
      <c r="Q30" s="3" t="s">
        <v>174</v>
      </c>
      <c r="R30" s="2"/>
      <c r="S30" s="3"/>
      <c r="T30" s="2">
        <v>2400</v>
      </c>
      <c r="U30" s="2"/>
      <c r="V30" s="2">
        <f>IF(AND(B30=B29,D30=D29),V29+T30+U30,INDEX('01_Parameters'!$D$11:$D$20,MATCH(B30,'01_Parameters'!$A$11:$A$20,0))+T30+U30)</f>
        <v>2400</v>
      </c>
      <c r="W30" s="2"/>
      <c r="X30" s="2">
        <v>2400</v>
      </c>
      <c r="Y30" s="2"/>
      <c r="Z30" s="2">
        <f>IF(AND(B30=B29,E30=E29),Z29+X30+Y30,INDEX('01_Parameters'!$D$11:$D$20,MATCH(B30,'01_Parameters'!$A$11:$A$20,0))+X30+Y30)</f>
        <v>2400</v>
      </c>
      <c r="AA30" s="5">
        <v>46054</v>
      </c>
      <c r="AB30" s="3" t="s">
        <v>111</v>
      </c>
      <c r="AC30" s="5">
        <v>46054</v>
      </c>
      <c r="AD30" s="3" t="s">
        <v>111</v>
      </c>
    </row>
    <row r="31" spans="1:30" hidden="1" x14ac:dyDescent="0.3">
      <c r="A31" s="3" t="s">
        <v>3</v>
      </c>
      <c r="B31" s="3" t="s">
        <v>63</v>
      </c>
      <c r="C31" s="3" t="s">
        <v>64</v>
      </c>
      <c r="D31" s="3" t="s">
        <v>9</v>
      </c>
      <c r="E31" s="3" t="s">
        <v>9</v>
      </c>
      <c r="F31" s="5">
        <v>46081</v>
      </c>
      <c r="G31" s="5">
        <v>46081</v>
      </c>
      <c r="H31" s="3" t="s">
        <v>95</v>
      </c>
      <c r="I31" s="3" t="s">
        <v>118</v>
      </c>
      <c r="J31" s="3" t="s">
        <v>119</v>
      </c>
      <c r="K31" s="3" t="s">
        <v>98</v>
      </c>
      <c r="L31" s="3" t="s">
        <v>99</v>
      </c>
      <c r="M31" s="3"/>
      <c r="N31" s="3" t="s">
        <v>100</v>
      </c>
      <c r="O31" s="3" t="s">
        <v>120</v>
      </c>
      <c r="P31" s="3" t="s">
        <v>187</v>
      </c>
      <c r="Q31" s="3" t="s">
        <v>122</v>
      </c>
      <c r="R31" s="2"/>
      <c r="S31" s="3"/>
      <c r="T31" s="2">
        <v>85</v>
      </c>
      <c r="U31" s="2"/>
      <c r="V31" s="2">
        <f>IF(AND(B31=B30,D31=D30),V30+T31+U31,INDEX('01_Parameters'!$D$11:$D$20,MATCH(B31,'01_Parameters'!$A$11:$A$20,0))+T31+U31)</f>
        <v>85</v>
      </c>
      <c r="W31" s="2"/>
      <c r="X31" s="2">
        <v>85</v>
      </c>
      <c r="Y31" s="2"/>
      <c r="Z31" s="2">
        <f>IF(AND(B31=B30,E31=E30),Z30+X31+Y31,INDEX('01_Parameters'!$D$11:$D$20,MATCH(B31,'01_Parameters'!$A$11:$A$20,0))+X31+Y31)</f>
        <v>85</v>
      </c>
      <c r="AA31" s="5">
        <v>46081</v>
      </c>
      <c r="AB31" s="3" t="s">
        <v>104</v>
      </c>
      <c r="AC31" s="5">
        <v>46081</v>
      </c>
      <c r="AD31" s="3" t="s">
        <v>104</v>
      </c>
    </row>
  </sheetData>
  <autoFilter ref="A3:AD31" xr:uid="{00000000-0009-0000-0000-000002000000}">
    <filterColumn colId="1">
      <filters>
        <filter val="1000"/>
      </filters>
    </filterColumn>
  </autoFilter>
  <mergeCells count="1">
    <mergeCell ref="A1:A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/>
  </sheetViews>
  <sheetFormatPr baseColWidth="10" defaultRowHeight="14.5" x14ac:dyDescent="0.3"/>
  <cols>
    <col min="1" max="1" width="42" customWidth="1"/>
    <col min="2" max="10" width="16" customWidth="1"/>
  </cols>
  <sheetData>
    <row r="1" spans="1:10" ht="21" x14ac:dyDescent="0.5">
      <c r="A1" s="6" t="s">
        <v>188</v>
      </c>
      <c r="B1" s="7"/>
      <c r="C1" s="7"/>
      <c r="D1" s="7"/>
      <c r="E1" s="7"/>
      <c r="F1" s="7"/>
      <c r="G1" s="7"/>
      <c r="H1" s="7"/>
      <c r="I1" s="7"/>
      <c r="J1" s="7"/>
    </row>
    <row r="3" spans="1:10" ht="13" x14ac:dyDescent="0.3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  <row r="4" spans="1:10" ht="13" x14ac:dyDescent="0.3">
      <c r="A4" s="3" t="s">
        <v>196</v>
      </c>
      <c r="B4" s="2">
        <f>SUM('02_GL001_Output'!T4:T31)+SUM('02_GL001_Output'!U4:U31)</f>
        <v>0</v>
      </c>
      <c r="C4" s="2"/>
      <c r="D4" s="2">
        <f t="shared" ref="D4:D10" si="0">B4-C4</f>
        <v>0</v>
      </c>
      <c r="E4" s="2">
        <v>0.01</v>
      </c>
      <c r="F4" s="3" t="str">
        <f>IF(ABS(D4)&lt;=E4,"OK","Review")</f>
        <v>OK</v>
      </c>
      <c r="G4" s="3" t="s">
        <v>197</v>
      </c>
    </row>
    <row r="5" spans="1:10" ht="13" x14ac:dyDescent="0.3">
      <c r="A5" s="3" t="s">
        <v>198</v>
      </c>
      <c r="B5" s="2">
        <f>SUM('02_GL001_Output'!X4:X31)+SUM('02_GL001_Output'!Y4:Y31)</f>
        <v>0</v>
      </c>
      <c r="C5" s="2"/>
      <c r="D5" s="2">
        <f t="shared" si="0"/>
        <v>0</v>
      </c>
      <c r="E5" s="2">
        <v>0.01</v>
      </c>
      <c r="F5" s="3" t="str">
        <f>IF(ABS(D5)&lt;=E5,"OK","Review")</f>
        <v>OK</v>
      </c>
      <c r="G5" s="3" t="s">
        <v>199</v>
      </c>
    </row>
    <row r="6" spans="1:10" ht="13" x14ac:dyDescent="0.3">
      <c r="A6" s="3" t="s">
        <v>200</v>
      </c>
      <c r="B6" s="2">
        <f>COUNTBLANK('02_GL001_Output'!B4:B31)</f>
        <v>0</v>
      </c>
      <c r="C6" s="2"/>
      <c r="D6" s="2">
        <f t="shared" si="0"/>
        <v>0</v>
      </c>
      <c r="E6" s="2"/>
      <c r="F6" s="3" t="str">
        <f>IF(D6=0,"OK","Review")</f>
        <v>OK</v>
      </c>
      <c r="G6" s="3" t="s">
        <v>201</v>
      </c>
    </row>
    <row r="7" spans="1:10" ht="13" x14ac:dyDescent="0.3">
      <c r="A7" s="3" t="s">
        <v>202</v>
      </c>
      <c r="B7" s="2">
        <f>COUNTIF('02_GL001_Output'!L4:L31,"&lt;&gt;Posted")</f>
        <v>0</v>
      </c>
      <c r="C7" s="2"/>
      <c r="D7" s="2">
        <f t="shared" si="0"/>
        <v>0</v>
      </c>
      <c r="E7" s="2"/>
      <c r="F7" s="3" t="str">
        <f>IF(D7=0,"OK","Review")</f>
        <v>OK</v>
      </c>
      <c r="G7" s="3" t="s">
        <v>203</v>
      </c>
    </row>
    <row r="8" spans="1:10" ht="13" x14ac:dyDescent="0.3">
      <c r="A8" s="3" t="s">
        <v>204</v>
      </c>
      <c r="B8" s="2">
        <f>MIN('02_GL001_Output'!F4:F31)</f>
        <v>46025</v>
      </c>
      <c r="C8" s="2">
        <f>'01_Parameters'!B5</f>
        <v>46023</v>
      </c>
      <c r="D8" s="2">
        <f t="shared" si="0"/>
        <v>2</v>
      </c>
      <c r="E8" s="2"/>
      <c r="F8" s="3" t="str">
        <f>IF(B8&gt;=C8,"OK","Review")</f>
        <v>OK</v>
      </c>
      <c r="G8" s="3" t="s">
        <v>205</v>
      </c>
    </row>
    <row r="9" spans="1:10" ht="13" x14ac:dyDescent="0.3">
      <c r="A9" s="3" t="s">
        <v>206</v>
      </c>
      <c r="B9" s="2">
        <f>MAX('02_GL001_Output'!F4:F31)</f>
        <v>46110</v>
      </c>
      <c r="C9" s="2">
        <f>'01_Parameters'!B6</f>
        <v>46112</v>
      </c>
      <c r="D9" s="2">
        <f t="shared" si="0"/>
        <v>-2</v>
      </c>
      <c r="E9" s="2"/>
      <c r="F9" s="3" t="str">
        <f>IF(B9&lt;=C9,"OK","Review")</f>
        <v>OK</v>
      </c>
      <c r="G9" s="3" t="s">
        <v>207</v>
      </c>
    </row>
    <row r="10" spans="1:10" ht="13" x14ac:dyDescent="0.3">
      <c r="A10" s="3" t="s">
        <v>208</v>
      </c>
      <c r="B10" s="2">
        <f>COUNTIFS('02_GL001_Output'!K4:K31,"AP_INV",'02_GL001_Output'!M4:M31,"")</f>
        <v>0</v>
      </c>
      <c r="C10" s="2"/>
      <c r="D10" s="2">
        <f t="shared" si="0"/>
        <v>0</v>
      </c>
      <c r="E10" s="2"/>
      <c r="F10" s="3" t="str">
        <f>IF(D10=0,"OK","Review")</f>
        <v>OK</v>
      </c>
      <c r="G10" s="3" t="s">
        <v>209</v>
      </c>
    </row>
    <row r="13" spans="1:10" ht="13" x14ac:dyDescent="0.3">
      <c r="A13" s="1" t="s">
        <v>33</v>
      </c>
      <c r="B13" s="1" t="s">
        <v>34</v>
      </c>
      <c r="C13" s="1" t="s">
        <v>30</v>
      </c>
      <c r="D13" s="1" t="s">
        <v>210</v>
      </c>
      <c r="E13" s="1" t="s">
        <v>211</v>
      </c>
      <c r="F13" s="1" t="s">
        <v>212</v>
      </c>
      <c r="G13" s="1" t="s">
        <v>213</v>
      </c>
      <c r="H13" s="1" t="s">
        <v>214</v>
      </c>
      <c r="I13" s="1" t="s">
        <v>215</v>
      </c>
      <c r="J13" s="1" t="s">
        <v>216</v>
      </c>
    </row>
    <row r="14" spans="1:10" ht="13" x14ac:dyDescent="0.3">
      <c r="A14" s="3" t="str">
        <f>'01_Parameters'!A11</f>
        <v>1000</v>
      </c>
      <c r="B14" s="3" t="str">
        <f>'01_Parameters'!B11</f>
        <v>Cash and bank</v>
      </c>
      <c r="C14" s="3" t="s">
        <v>9</v>
      </c>
      <c r="D14" s="2">
        <f>'01_Parameters'!D11</f>
        <v>85000</v>
      </c>
      <c r="E14" s="2">
        <f>SUMIFS('02_GL001_Output'!T:T,'02_GL001_Output'!B:B,A14,'02_GL001_Output'!D:D,C14)</f>
        <v>148800</v>
      </c>
      <c r="F14" s="2">
        <f>SUMIFS('02_GL001_Output'!U:U,'02_GL001_Output'!B:B,A14,'02_GL001_Output'!D:D,C14)</f>
        <v>-21177</v>
      </c>
      <c r="G14" s="2">
        <f t="shared" ref="G14:G23" si="1">D14+E14+F14</f>
        <v>212623</v>
      </c>
      <c r="H14" s="2">
        <f>SUMIFS('02_GL001_Output'!X:X,'02_GL001_Output'!B:B,A14,'02_GL001_Output'!E:E,C14)</f>
        <v>148800</v>
      </c>
      <c r="I14" s="2">
        <f>SUMIFS('02_GL001_Output'!Y:Y,'02_GL001_Output'!B:B,A14,'02_GL001_Output'!E:E,C14)</f>
        <v>-21177</v>
      </c>
      <c r="J14" s="2">
        <f t="shared" ref="J14:J23" si="2">D14+H14+I14</f>
        <v>212623</v>
      </c>
    </row>
    <row r="15" spans="1:10" ht="13" x14ac:dyDescent="0.3">
      <c r="A15" s="3" t="str">
        <f>'01_Parameters'!A12</f>
        <v>1100</v>
      </c>
      <c r="B15" s="3" t="str">
        <f>'01_Parameters'!B12</f>
        <v>Accounts receivable</v>
      </c>
      <c r="C15" s="3" t="s">
        <v>9</v>
      </c>
      <c r="D15" s="2">
        <f>'01_Parameters'!D12</f>
        <v>42000</v>
      </c>
      <c r="E15" s="2">
        <f>SUMIFS('02_GL001_Output'!T:T,'02_GL001_Output'!B:B,A15,'02_GL001_Output'!D:D,C15)</f>
        <v>156600</v>
      </c>
      <c r="F15" s="2">
        <f>SUMIFS('02_GL001_Output'!U:U,'02_GL001_Output'!B:B,A15,'02_GL001_Output'!D:D,C15)</f>
        <v>-148800</v>
      </c>
      <c r="G15" s="2">
        <f t="shared" si="1"/>
        <v>49800</v>
      </c>
      <c r="H15" s="2">
        <f>SUMIFS('02_GL001_Output'!X:X,'02_GL001_Output'!B:B,A15,'02_GL001_Output'!E:E,C15)</f>
        <v>156600</v>
      </c>
      <c r="I15" s="2">
        <f>SUMIFS('02_GL001_Output'!Y:Y,'02_GL001_Output'!B:B,A15,'02_GL001_Output'!E:E,C15)</f>
        <v>-148800</v>
      </c>
      <c r="J15" s="2">
        <f t="shared" si="2"/>
        <v>49800</v>
      </c>
    </row>
    <row r="16" spans="1:10" ht="13" x14ac:dyDescent="0.3">
      <c r="A16" s="3" t="str">
        <f>'01_Parameters'!A13</f>
        <v>1200</v>
      </c>
      <c r="B16" s="3" t="str">
        <f>'01_Parameters'!B13</f>
        <v>Prepaid expenses</v>
      </c>
      <c r="C16" s="3" t="s">
        <v>9</v>
      </c>
      <c r="D16" s="2">
        <f>'01_Parameters'!D13</f>
        <v>12000</v>
      </c>
      <c r="E16" s="2">
        <f>SUMIFS('02_GL001_Output'!T:T,'02_GL001_Output'!B:B,A16,'02_GL001_Output'!D:D,C16)</f>
        <v>9600</v>
      </c>
      <c r="F16" s="2">
        <f>SUMIFS('02_GL001_Output'!U:U,'02_GL001_Output'!B:B,A16,'02_GL001_Output'!D:D,C16)</f>
        <v>0</v>
      </c>
      <c r="G16" s="2">
        <f t="shared" si="1"/>
        <v>21600</v>
      </c>
      <c r="H16" s="2">
        <f>SUMIFS('02_GL001_Output'!X:X,'02_GL001_Output'!B:B,A16,'02_GL001_Output'!E:E,C16)</f>
        <v>9600</v>
      </c>
      <c r="I16" s="2">
        <f>SUMIFS('02_GL001_Output'!Y:Y,'02_GL001_Output'!B:B,A16,'02_GL001_Output'!E:E,C16)</f>
        <v>0</v>
      </c>
      <c r="J16" s="2">
        <f t="shared" si="2"/>
        <v>21600</v>
      </c>
    </row>
    <row r="17" spans="1:10" ht="13" x14ac:dyDescent="0.3">
      <c r="A17" s="3" t="str">
        <f>'01_Parameters'!A14</f>
        <v>2000</v>
      </c>
      <c r="B17" s="3" t="str">
        <f>'01_Parameters'!B14</f>
        <v>Accounts payable</v>
      </c>
      <c r="C17" s="3" t="s">
        <v>9</v>
      </c>
      <c r="D17" s="2">
        <f>'01_Parameters'!D14</f>
        <v>-36500</v>
      </c>
      <c r="E17" s="2">
        <f>SUMIFS('02_GL001_Output'!T:T,'02_GL001_Output'!B:B,A17,'02_GL001_Output'!D:D,C17)</f>
        <v>21092</v>
      </c>
      <c r="F17" s="2">
        <f>SUMIFS('02_GL001_Output'!U:U,'02_GL001_Output'!B:B,A17,'02_GL001_Output'!D:D,C17)</f>
        <v>-30692</v>
      </c>
      <c r="G17" s="2">
        <f t="shared" si="1"/>
        <v>-46100</v>
      </c>
      <c r="H17" s="2">
        <f>SUMIFS('02_GL001_Output'!X:X,'02_GL001_Output'!B:B,A17,'02_GL001_Output'!E:E,C17)</f>
        <v>21092</v>
      </c>
      <c r="I17" s="2">
        <f>SUMIFS('02_GL001_Output'!Y:Y,'02_GL001_Output'!B:B,A17,'02_GL001_Output'!E:E,C17)</f>
        <v>-30692</v>
      </c>
      <c r="J17" s="2">
        <f t="shared" si="2"/>
        <v>-46100</v>
      </c>
    </row>
    <row r="18" spans="1:10" ht="13" x14ac:dyDescent="0.3">
      <c r="A18" s="3" t="str">
        <f>'01_Parameters'!A15</f>
        <v>2200</v>
      </c>
      <c r="B18" s="3" t="str">
        <f>'01_Parameters'!B15</f>
        <v>VAT payable</v>
      </c>
      <c r="C18" s="3" t="s">
        <v>9</v>
      </c>
      <c r="D18" s="2">
        <f>'01_Parameters'!D15</f>
        <v>-8200</v>
      </c>
      <c r="E18" s="2">
        <f>SUMIFS('02_GL001_Output'!T:T,'02_GL001_Output'!B:B,A18,'02_GL001_Output'!D:D,C18)</f>
        <v>192</v>
      </c>
      <c r="F18" s="2">
        <f>SUMIFS('02_GL001_Output'!U:U,'02_GL001_Output'!B:B,A18,'02_GL001_Output'!D:D,C18)</f>
        <v>-11600</v>
      </c>
      <c r="G18" s="2">
        <f t="shared" si="1"/>
        <v>-19608</v>
      </c>
      <c r="H18" s="2">
        <f>SUMIFS('02_GL001_Output'!X:X,'02_GL001_Output'!B:B,A18,'02_GL001_Output'!E:E,C18)</f>
        <v>192</v>
      </c>
      <c r="I18" s="2">
        <f>SUMIFS('02_GL001_Output'!Y:Y,'02_GL001_Output'!B:B,A18,'02_GL001_Output'!E:E,C18)</f>
        <v>-11600</v>
      </c>
      <c r="J18" s="2">
        <f t="shared" si="2"/>
        <v>-19608</v>
      </c>
    </row>
    <row r="19" spans="1:10" ht="13" x14ac:dyDescent="0.3">
      <c r="A19" s="3" t="str">
        <f>'01_Parameters'!A16</f>
        <v>3000</v>
      </c>
      <c r="B19" s="3" t="str">
        <f>'01_Parameters'!B16</f>
        <v>Share capital</v>
      </c>
      <c r="C19" s="3" t="s">
        <v>9</v>
      </c>
      <c r="D19" s="2">
        <f>'01_Parameters'!D16</f>
        <v>-100000</v>
      </c>
      <c r="E19" s="2">
        <f>SUMIFS('02_GL001_Output'!T:T,'02_GL001_Output'!B:B,A19,'02_GL001_Output'!D:D,C19)</f>
        <v>0</v>
      </c>
      <c r="F19" s="2">
        <f>SUMIFS('02_GL001_Output'!U:U,'02_GL001_Output'!B:B,A19,'02_GL001_Output'!D:D,C19)</f>
        <v>0</v>
      </c>
      <c r="G19" s="2">
        <f t="shared" si="1"/>
        <v>-100000</v>
      </c>
      <c r="H19" s="2">
        <f>SUMIFS('02_GL001_Output'!X:X,'02_GL001_Output'!B:B,A19,'02_GL001_Output'!E:E,C19)</f>
        <v>0</v>
      </c>
      <c r="I19" s="2">
        <f>SUMIFS('02_GL001_Output'!Y:Y,'02_GL001_Output'!B:B,A19,'02_GL001_Output'!E:E,C19)</f>
        <v>0</v>
      </c>
      <c r="J19" s="2">
        <f t="shared" si="2"/>
        <v>-100000</v>
      </c>
    </row>
    <row r="20" spans="1:10" ht="13" x14ac:dyDescent="0.3">
      <c r="A20" s="3" t="str">
        <f>'01_Parameters'!A17</f>
        <v>4000</v>
      </c>
      <c r="B20" s="3" t="str">
        <f>'01_Parameters'!B17</f>
        <v>Consulting revenue</v>
      </c>
      <c r="C20" s="3" t="s">
        <v>9</v>
      </c>
      <c r="D20" s="2">
        <f>'01_Parameters'!D17</f>
        <v>0</v>
      </c>
      <c r="E20" s="2">
        <f>SUMIFS('02_GL001_Output'!T:T,'02_GL001_Output'!B:B,A20,'02_GL001_Output'!D:D,C20)</f>
        <v>0</v>
      </c>
      <c r="F20" s="2">
        <f>SUMIFS('02_GL001_Output'!U:U,'02_GL001_Output'!B:B,A20,'02_GL001_Output'!D:D,C20)</f>
        <v>-145000</v>
      </c>
      <c r="G20" s="2">
        <f t="shared" si="1"/>
        <v>-145000</v>
      </c>
      <c r="H20" s="2">
        <f>SUMIFS('02_GL001_Output'!X:X,'02_GL001_Output'!B:B,A20,'02_GL001_Output'!E:E,C20)</f>
        <v>0</v>
      </c>
      <c r="I20" s="2">
        <f>SUMIFS('02_GL001_Output'!Y:Y,'02_GL001_Output'!B:B,A20,'02_GL001_Output'!E:E,C20)</f>
        <v>-145000</v>
      </c>
      <c r="J20" s="2">
        <f t="shared" si="2"/>
        <v>-145000</v>
      </c>
    </row>
    <row r="21" spans="1:10" ht="13" x14ac:dyDescent="0.3">
      <c r="A21" s="3" t="str">
        <f>'01_Parameters'!A18</f>
        <v>5000</v>
      </c>
      <c r="B21" s="3" t="str">
        <f>'01_Parameters'!B18</f>
        <v>Subcontractor costs</v>
      </c>
      <c r="C21" s="3" t="s">
        <v>9</v>
      </c>
      <c r="D21" s="2">
        <f>'01_Parameters'!D18</f>
        <v>0</v>
      </c>
      <c r="E21" s="2">
        <f>SUMIFS('02_GL001_Output'!T:T,'02_GL001_Output'!B:B,A21,'02_GL001_Output'!D:D,C21)</f>
        <v>18500</v>
      </c>
      <c r="F21" s="2">
        <f>SUMIFS('02_GL001_Output'!U:U,'02_GL001_Output'!B:B,A21,'02_GL001_Output'!D:D,C21)</f>
        <v>0</v>
      </c>
      <c r="G21" s="2">
        <f t="shared" si="1"/>
        <v>18500</v>
      </c>
      <c r="H21" s="2">
        <f>SUMIFS('02_GL001_Output'!X:X,'02_GL001_Output'!B:B,A21,'02_GL001_Output'!E:E,C21)</f>
        <v>18500</v>
      </c>
      <c r="I21" s="2">
        <f>SUMIFS('02_GL001_Output'!Y:Y,'02_GL001_Output'!B:B,A21,'02_GL001_Output'!E:E,C21)</f>
        <v>0</v>
      </c>
      <c r="J21" s="2">
        <f t="shared" si="2"/>
        <v>18500</v>
      </c>
    </row>
    <row r="22" spans="1:10" ht="13" x14ac:dyDescent="0.3">
      <c r="A22" s="3" t="str">
        <f>'01_Parameters'!A19</f>
        <v>6000</v>
      </c>
      <c r="B22" s="3" t="str">
        <f>'01_Parameters'!B19</f>
        <v>Operating expenses</v>
      </c>
      <c r="C22" s="3" t="s">
        <v>9</v>
      </c>
      <c r="D22" s="2">
        <f>'01_Parameters'!D19</f>
        <v>0</v>
      </c>
      <c r="E22" s="2">
        <f>SUMIFS('02_GL001_Output'!T:T,'02_GL001_Output'!B:B,A22,'02_GL001_Output'!D:D,C22)</f>
        <v>2400</v>
      </c>
      <c r="F22" s="2">
        <f>SUMIFS('02_GL001_Output'!U:U,'02_GL001_Output'!B:B,A22,'02_GL001_Output'!D:D,C22)</f>
        <v>0</v>
      </c>
      <c r="G22" s="2">
        <f t="shared" si="1"/>
        <v>2400</v>
      </c>
      <c r="H22" s="2">
        <f>SUMIFS('02_GL001_Output'!X:X,'02_GL001_Output'!B:B,A22,'02_GL001_Output'!E:E,C22)</f>
        <v>2400</v>
      </c>
      <c r="I22" s="2">
        <f>SUMIFS('02_GL001_Output'!Y:Y,'02_GL001_Output'!B:B,A22,'02_GL001_Output'!E:E,C22)</f>
        <v>0</v>
      </c>
      <c r="J22" s="2">
        <f t="shared" si="2"/>
        <v>2400</v>
      </c>
    </row>
    <row r="23" spans="1:10" ht="13" x14ac:dyDescent="0.3">
      <c r="A23" s="3" t="str">
        <f>'01_Parameters'!A20</f>
        <v>6900</v>
      </c>
      <c r="B23" s="3" t="str">
        <f>'01_Parameters'!B20</f>
        <v>Bank fees</v>
      </c>
      <c r="C23" s="3" t="s">
        <v>9</v>
      </c>
      <c r="D23" s="2">
        <f>'01_Parameters'!D20</f>
        <v>0</v>
      </c>
      <c r="E23" s="2">
        <f>SUMIFS('02_GL001_Output'!T:T,'02_GL001_Output'!B:B,A23,'02_GL001_Output'!D:D,C23)</f>
        <v>85</v>
      </c>
      <c r="F23" s="2">
        <f>SUMIFS('02_GL001_Output'!U:U,'02_GL001_Output'!B:B,A23,'02_GL001_Output'!D:D,C23)</f>
        <v>0</v>
      </c>
      <c r="G23" s="2">
        <f t="shared" si="1"/>
        <v>85</v>
      </c>
      <c r="H23" s="2">
        <f>SUMIFS('02_GL001_Output'!X:X,'02_GL001_Output'!B:B,A23,'02_GL001_Output'!E:E,C23)</f>
        <v>85</v>
      </c>
      <c r="I23" s="2">
        <f>SUMIFS('02_GL001_Output'!Y:Y,'02_GL001_Output'!B:B,A23,'02_GL001_Output'!E:E,C23)</f>
        <v>0</v>
      </c>
      <c r="J23" s="2">
        <f t="shared" si="2"/>
        <v>85</v>
      </c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53556EF4B174896221D49A20CA436" ma:contentTypeVersion="18" ma:contentTypeDescription="Crée un document." ma:contentTypeScope="" ma:versionID="5fa1e3e310bae3a64739fa15cfcf62cb">
  <xsd:schema xmlns:xsd="http://www.w3.org/2001/XMLSchema" xmlns:xs="http://www.w3.org/2001/XMLSchema" xmlns:p="http://schemas.microsoft.com/office/2006/metadata/properties" xmlns:ns2="2f8ec7ae-6fdd-430a-8bb3-626ddf8ae53a" xmlns:ns3="c6ae2ac2-6fe5-4c17-9132-a0b75c7d869f" targetNamespace="http://schemas.microsoft.com/office/2006/metadata/properties" ma:root="true" ma:fieldsID="f1e19427f43f956396b8aaf1d7880df4" ns2:_="" ns3:_="">
    <xsd:import namespace="2f8ec7ae-6fdd-430a-8bb3-626ddf8ae53a"/>
    <xsd:import namespace="c6ae2ac2-6fe5-4c17-9132-a0b75c7d86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ec7ae-6fdd-430a-8bb3-626ddf8ae5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c2bf6a8-6563-4a52-88f1-4226ab4a5a87}" ma:internalName="TaxCatchAll" ma:showField="CatchAllData" ma:web="2f8ec7ae-6fdd-430a-8bb3-626ddf8ae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e2ac2-6fe5-4c17-9132-a0b75c7d8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8b8311f2-d151-43b4-aaf8-06eccf371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ae2ac2-6fe5-4c17-9132-a0b75c7d869f">
      <Terms xmlns="http://schemas.microsoft.com/office/infopath/2007/PartnerControls"/>
    </lcf76f155ced4ddcb4097134ff3c332f>
    <TaxCatchAll xmlns="2f8ec7ae-6fdd-430a-8bb3-626ddf8ae53a" xsi:nil="true"/>
  </documentManagement>
</p:properties>
</file>

<file path=customXml/itemProps1.xml><?xml version="1.0" encoding="utf-8"?>
<ds:datastoreItem xmlns:ds="http://schemas.openxmlformats.org/officeDocument/2006/customXml" ds:itemID="{7E78F0F6-227D-41F2-AA5F-25076ED8E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2A2E0E-A32D-43F1-B75A-74D4FFC59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ec7ae-6fdd-430a-8bb3-626ddf8ae53a"/>
    <ds:schemaRef ds:uri="c6ae2ac2-6fe5-4c17-9132-a0b75c7d8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C25509-90C3-48B7-B837-456FF26EB81D}">
  <ds:schemaRefs>
    <ds:schemaRef ds:uri="http://schemas.microsoft.com/office/2006/metadata/properties"/>
    <ds:schemaRef ds:uri="http://schemas.microsoft.com/office/infopath/2007/PartnerControls"/>
    <ds:schemaRef ds:uri="c6ae2ac2-6fe5-4c17-9132-a0b75c7d869f"/>
    <ds:schemaRef ds:uri="2f8ec7ae-6fdd-430a-8bb3-626ddf8ae5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00_Cover</vt:lpstr>
      <vt:lpstr>01_Parameters</vt:lpstr>
      <vt:lpstr>02_GL001_Output</vt:lpstr>
      <vt:lpstr>03_Controls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Giorgio CALLIGARO</cp:lastModifiedBy>
  <dcterms:modified xsi:type="dcterms:W3CDTF">2026-05-08T07:26:18Z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0x0101009B853556EF4B174896221D49A20CA436</vt:lpwstr>
  </property>
</Properties>
</file>